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UMIT\AGC 2023-24\"/>
    </mc:Choice>
  </mc:AlternateContent>
  <bookViews>
    <workbookView showHorizontalScroll="0" showVerticalScroll="0" xWindow="0" yWindow="0" windowWidth="28800" windowHeight="11610" tabRatio="867"/>
  </bookViews>
  <sheets>
    <sheet name="BGTPP" sheetId="286" r:id="rId1"/>
    <sheet name="LOKTAK" sheetId="287" r:id="rId2"/>
    <sheet name="AGC_SRAS Outstanding" sheetId="288" r:id="rId3"/>
  </sheets>
  <externalReferences>
    <externalReference r:id="rId4"/>
  </externalReferenc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86" l="1"/>
  <c r="J19" i="286" l="1"/>
  <c r="Q19" i="286" l="1"/>
  <c r="Q15" i="286" l="1"/>
  <c r="Q13" i="286" l="1"/>
  <c r="J5" i="286"/>
  <c r="J9" i="286" l="1"/>
  <c r="J5" i="287" l="1"/>
  <c r="R73" i="287" l="1"/>
  <c r="J7" i="286"/>
  <c r="J8" i="286"/>
  <c r="J10" i="286"/>
  <c r="J11" i="286"/>
  <c r="J12" i="286"/>
  <c r="J13" i="286"/>
  <c r="J14" i="286"/>
  <c r="J15" i="286"/>
  <c r="J16" i="286"/>
  <c r="J17" i="286"/>
  <c r="J18" i="286"/>
  <c r="J20" i="286"/>
  <c r="J21" i="286"/>
  <c r="J22" i="286"/>
  <c r="J23" i="286"/>
  <c r="J24" i="286"/>
  <c r="J25" i="286"/>
  <c r="J27" i="286"/>
  <c r="J28" i="286"/>
  <c r="J29" i="286"/>
  <c r="J30" i="286"/>
  <c r="J31" i="286"/>
  <c r="J32" i="286"/>
  <c r="J33" i="286"/>
  <c r="J34" i="286"/>
  <c r="J35" i="286"/>
  <c r="J36" i="286"/>
  <c r="J37" i="286"/>
  <c r="J38" i="286"/>
  <c r="J39" i="286"/>
  <c r="J40" i="286"/>
  <c r="J41" i="286"/>
  <c r="J42" i="286"/>
  <c r="J43" i="286"/>
  <c r="J44" i="286"/>
  <c r="J45" i="286"/>
  <c r="J46" i="286"/>
  <c r="J47" i="286"/>
  <c r="J48" i="286"/>
  <c r="J49" i="286"/>
  <c r="J50" i="286"/>
  <c r="J51" i="286"/>
  <c r="J52" i="286"/>
  <c r="J53" i="286"/>
  <c r="J54" i="286"/>
  <c r="J55" i="286"/>
  <c r="J56" i="286"/>
  <c r="J57" i="286"/>
  <c r="J58" i="286"/>
  <c r="J6" i="286"/>
  <c r="J26" i="287"/>
  <c r="J27" i="287"/>
  <c r="J28" i="287"/>
  <c r="J29" i="287"/>
  <c r="J30" i="287"/>
  <c r="J31" i="287"/>
  <c r="J32" i="287"/>
  <c r="J33" i="287"/>
  <c r="J34" i="287"/>
  <c r="J35" i="287"/>
  <c r="J36" i="287"/>
  <c r="J37" i="287"/>
  <c r="J38" i="287"/>
  <c r="J39" i="287"/>
  <c r="J40" i="287"/>
  <c r="J41" i="287"/>
  <c r="J42" i="287"/>
  <c r="J43" i="287"/>
  <c r="J44" i="287"/>
  <c r="J45" i="287"/>
  <c r="J46" i="287"/>
  <c r="J47" i="287"/>
  <c r="J48" i="287"/>
  <c r="J49" i="287"/>
  <c r="J50" i="287"/>
  <c r="J51" i="287"/>
  <c r="J52" i="287"/>
  <c r="J53" i="287"/>
  <c r="J54" i="287"/>
  <c r="J55" i="287"/>
  <c r="J56" i="287"/>
  <c r="J62" i="286" l="1"/>
  <c r="J61" i="286"/>
  <c r="R76" i="286"/>
  <c r="R58" i="286" l="1"/>
  <c r="R57" i="286"/>
  <c r="R56" i="286"/>
  <c r="R55" i="286"/>
  <c r="R54" i="286"/>
  <c r="R53" i="286"/>
  <c r="R52" i="286"/>
  <c r="R51" i="286"/>
  <c r="R50" i="286"/>
  <c r="R49" i="286"/>
  <c r="R48" i="286"/>
  <c r="R47" i="286"/>
  <c r="R46" i="286"/>
  <c r="R45" i="286"/>
  <c r="R44" i="286"/>
  <c r="R43" i="286"/>
  <c r="R42" i="286"/>
  <c r="R41" i="286"/>
  <c r="R40" i="286"/>
  <c r="R39" i="286"/>
  <c r="R38" i="286"/>
  <c r="R37" i="286"/>
  <c r="R36" i="286"/>
  <c r="R35" i="286"/>
  <c r="R34" i="286"/>
  <c r="R33" i="286"/>
  <c r="R32" i="286"/>
  <c r="R31" i="286"/>
  <c r="R30" i="286"/>
  <c r="R29" i="286"/>
  <c r="R28" i="286"/>
  <c r="R27" i="286"/>
  <c r="R26" i="286"/>
  <c r="R25" i="286"/>
  <c r="F70" i="286" l="1"/>
  <c r="M30" i="287" l="1"/>
  <c r="M31" i="287"/>
  <c r="M32" i="287"/>
  <c r="M33" i="287"/>
  <c r="M34" i="287"/>
  <c r="M35" i="287"/>
  <c r="M36" i="287"/>
  <c r="M37" i="287"/>
  <c r="M38" i="287"/>
  <c r="M39" i="287"/>
  <c r="M40" i="287"/>
  <c r="M41" i="287"/>
  <c r="M42" i="287"/>
  <c r="M43" i="287"/>
  <c r="M44" i="287"/>
  <c r="M45" i="287"/>
  <c r="M46" i="287"/>
  <c r="M47" i="287"/>
  <c r="M48" i="287"/>
  <c r="M49" i="287"/>
  <c r="M50" i="287"/>
  <c r="M51" i="287"/>
  <c r="M52" i="287"/>
  <c r="M53" i="287"/>
  <c r="M54" i="287"/>
  <c r="M55" i="287"/>
  <c r="M56" i="287"/>
  <c r="M57" i="287"/>
  <c r="L30" i="287"/>
  <c r="L31" i="287"/>
  <c r="L32" i="287"/>
  <c r="L33" i="287"/>
  <c r="L34" i="287"/>
  <c r="L35" i="287"/>
  <c r="L36" i="287"/>
  <c r="L37" i="287"/>
  <c r="L38" i="287"/>
  <c r="L39" i="287"/>
  <c r="L40" i="287"/>
  <c r="L41" i="287"/>
  <c r="L42" i="287"/>
  <c r="L43" i="287"/>
  <c r="L44" i="287"/>
  <c r="L45" i="287"/>
  <c r="L46" i="287"/>
  <c r="L47" i="287"/>
  <c r="L48" i="287"/>
  <c r="L49" i="287"/>
  <c r="L50" i="287"/>
  <c r="L51" i="287"/>
  <c r="L52" i="287"/>
  <c r="L53" i="287"/>
  <c r="L54" i="287"/>
  <c r="L55" i="287"/>
  <c r="L56" i="287"/>
  <c r="L57" i="287"/>
  <c r="L29" i="287" l="1"/>
  <c r="M29" i="287"/>
  <c r="R29" i="287"/>
  <c r="L28" i="287" l="1"/>
  <c r="M28" i="287"/>
  <c r="L27" i="287" l="1"/>
  <c r="M27" i="287"/>
  <c r="L26" i="287" l="1"/>
  <c r="M26" i="287"/>
  <c r="L25" i="287" l="1"/>
  <c r="M25" i="287"/>
  <c r="L24" i="287" l="1"/>
  <c r="M24" i="287"/>
  <c r="B4" i="288"/>
  <c r="R24" i="286" l="1"/>
  <c r="L23" i="287"/>
  <c r="M23" i="287"/>
  <c r="R72" i="287" l="1"/>
  <c r="R71" i="287"/>
  <c r="R74" i="286" l="1"/>
  <c r="R73" i="286"/>
  <c r="R72" i="286"/>
  <c r="R75" i="286"/>
  <c r="L22" i="287" l="1"/>
  <c r="M22" i="287"/>
  <c r="R23" i="286"/>
  <c r="L21" i="287" l="1"/>
  <c r="M21" i="287"/>
  <c r="R22" i="286"/>
  <c r="L20" i="287" l="1"/>
  <c r="M20" i="287"/>
  <c r="L19" i="287" l="1"/>
  <c r="M19" i="287"/>
  <c r="L18" i="287" l="1"/>
  <c r="M18" i="287"/>
  <c r="L17" i="287" l="1"/>
  <c r="M17" i="287"/>
  <c r="L16" i="287" l="1"/>
  <c r="M16" i="287"/>
  <c r="L15" i="287" l="1"/>
  <c r="M15" i="287"/>
  <c r="L14" i="287" l="1"/>
  <c r="M14" i="287"/>
  <c r="L13" i="287"/>
  <c r="M13" i="287"/>
  <c r="L12" i="287"/>
  <c r="M12" i="287"/>
  <c r="L11" i="287"/>
  <c r="M11" i="287"/>
  <c r="R12" i="286"/>
  <c r="L10" i="287"/>
  <c r="M10" i="287"/>
  <c r="L9" i="287"/>
  <c r="M9" i="287"/>
  <c r="L8" i="287"/>
  <c r="M8" i="287"/>
  <c r="L7" i="287"/>
  <c r="M7" i="287"/>
  <c r="R8" i="286"/>
  <c r="M6" i="287"/>
  <c r="L6" i="287"/>
  <c r="R9" i="286"/>
  <c r="R10" i="286"/>
  <c r="R11" i="286"/>
  <c r="R13" i="286"/>
  <c r="R14" i="286"/>
  <c r="R15" i="286"/>
  <c r="R16" i="286"/>
  <c r="R17" i="286"/>
  <c r="R18" i="286"/>
  <c r="R19" i="286"/>
  <c r="R20" i="286"/>
  <c r="R21" i="286"/>
  <c r="J25" i="287"/>
  <c r="J24" i="287"/>
  <c r="J23" i="287"/>
  <c r="J22" i="287"/>
  <c r="J21" i="287"/>
  <c r="J20" i="287"/>
  <c r="J19" i="287"/>
  <c r="J18" i="287"/>
  <c r="J17" i="287"/>
  <c r="J16" i="287"/>
  <c r="J15" i="287"/>
  <c r="J14" i="287"/>
  <c r="J13" i="287"/>
  <c r="J12" i="287"/>
  <c r="J11" i="287"/>
  <c r="J10" i="287"/>
  <c r="J9" i="287"/>
  <c r="J8" i="287"/>
  <c r="J7" i="287"/>
  <c r="J6" i="287"/>
  <c r="B5" i="287"/>
  <c r="N64" i="287" l="1"/>
  <c r="J61" i="287" l="1"/>
  <c r="Q58" i="287"/>
  <c r="P58" i="287"/>
  <c r="O58" i="287"/>
  <c r="N58" i="287"/>
  <c r="I58" i="287"/>
  <c r="H58" i="287"/>
  <c r="G58" i="287"/>
  <c r="F58" i="287"/>
  <c r="E58" i="287"/>
  <c r="R48" i="287"/>
  <c r="R47" i="287"/>
  <c r="R46" i="287"/>
  <c r="R45" i="287"/>
  <c r="R44" i="287"/>
  <c r="R43" i="287"/>
  <c r="R42" i="287"/>
  <c r="R41" i="287"/>
  <c r="R40" i="287"/>
  <c r="R39" i="287"/>
  <c r="R38" i="287"/>
  <c r="R37" i="287"/>
  <c r="R36" i="287"/>
  <c r="R35" i="287"/>
  <c r="R34" i="287"/>
  <c r="R33" i="287"/>
  <c r="R32" i="287"/>
  <c r="R31" i="287"/>
  <c r="R30" i="287"/>
  <c r="R28" i="287"/>
  <c r="R27" i="287"/>
  <c r="R26" i="287"/>
  <c r="R25" i="287"/>
  <c r="R24" i="287"/>
  <c r="R23" i="287"/>
  <c r="R22" i="287"/>
  <c r="R21" i="287"/>
  <c r="R20" i="287"/>
  <c r="R19" i="287"/>
  <c r="R18" i="287"/>
  <c r="R17" i="287"/>
  <c r="R16" i="287"/>
  <c r="R15" i="287"/>
  <c r="R14" i="287"/>
  <c r="R13" i="287"/>
  <c r="R12" i="287"/>
  <c r="R11" i="287"/>
  <c r="R10" i="287"/>
  <c r="R9" i="287"/>
  <c r="R8" i="287"/>
  <c r="R7" i="287"/>
  <c r="R6" i="287"/>
  <c r="C5" i="287"/>
  <c r="B6" i="287" s="1"/>
  <c r="C6" i="287" s="1"/>
  <c r="B7" i="287" s="1"/>
  <c r="C7" i="287" s="1"/>
  <c r="B8" i="287" s="1"/>
  <c r="C8" i="287" s="1"/>
  <c r="B9" i="287" s="1"/>
  <c r="C9" i="287" s="1"/>
  <c r="B10" i="287" s="1"/>
  <c r="C10" i="287" s="1"/>
  <c r="B11" i="287" s="1"/>
  <c r="C11" i="287" s="1"/>
  <c r="B12" i="287" s="1"/>
  <c r="C12" i="287" s="1"/>
  <c r="B13" i="287" s="1"/>
  <c r="C13" i="287" s="1"/>
  <c r="B14" i="287" s="1"/>
  <c r="C14" i="287" s="1"/>
  <c r="B15" i="287" s="1"/>
  <c r="C15" i="287" s="1"/>
  <c r="B16" i="287" s="1"/>
  <c r="C16" i="287" s="1"/>
  <c r="B17" i="287" s="1"/>
  <c r="C17" i="287" s="1"/>
  <c r="B18" i="287" s="1"/>
  <c r="C18" i="287" s="1"/>
  <c r="B19" i="287" s="1"/>
  <c r="C19" i="287" s="1"/>
  <c r="B20" i="287" s="1"/>
  <c r="C20" i="287" s="1"/>
  <c r="B21" i="287" s="1"/>
  <c r="C21" i="287" s="1"/>
  <c r="B22" i="287" s="1"/>
  <c r="C22" i="287" s="1"/>
  <c r="B23" i="287" s="1"/>
  <c r="C23" i="287" s="1"/>
  <c r="B24" i="287" s="1"/>
  <c r="C24" i="287" s="1"/>
  <c r="B25" i="287" s="1"/>
  <c r="C25" i="287" s="1"/>
  <c r="B26" i="287" s="1"/>
  <c r="C26" i="287" s="1"/>
  <c r="B27" i="287" s="1"/>
  <c r="C27" i="287" s="1"/>
  <c r="B28" i="287" s="1"/>
  <c r="C28" i="287" s="1"/>
  <c r="B29" i="287" s="1"/>
  <c r="C29" i="287" s="1"/>
  <c r="B30" i="287" s="1"/>
  <c r="C30" i="287" s="1"/>
  <c r="B31" i="287" s="1"/>
  <c r="C31" i="287" s="1"/>
  <c r="B32" i="287" s="1"/>
  <c r="C32" i="287" s="1"/>
  <c r="B33" i="287" s="1"/>
  <c r="C33" i="287" s="1"/>
  <c r="B34" i="287" s="1"/>
  <c r="C34" i="287" s="1"/>
  <c r="B35" i="287" s="1"/>
  <c r="C35" i="287" s="1"/>
  <c r="B36" i="287" s="1"/>
  <c r="C36" i="287" s="1"/>
  <c r="B37" i="287" s="1"/>
  <c r="C37" i="287" s="1"/>
  <c r="B38" i="287" s="1"/>
  <c r="C38" i="287" s="1"/>
  <c r="B39" i="287" s="1"/>
  <c r="C39" i="287" s="1"/>
  <c r="B40" i="287" s="1"/>
  <c r="C40" i="287" s="1"/>
  <c r="B41" i="287" s="1"/>
  <c r="C41" i="287" s="1"/>
  <c r="B42" i="287" s="1"/>
  <c r="C42" i="287" s="1"/>
  <c r="B43" i="287" s="1"/>
  <c r="C43" i="287" s="1"/>
  <c r="B44" i="287" s="1"/>
  <c r="C44" i="287" s="1"/>
  <c r="B45" i="287" s="1"/>
  <c r="C45" i="287" s="1"/>
  <c r="B46" i="287" s="1"/>
  <c r="C46" i="287" s="1"/>
  <c r="B47" i="287" s="1"/>
  <c r="C47" i="287" s="1"/>
  <c r="B48" i="287" s="1"/>
  <c r="C48" i="287" s="1"/>
  <c r="B49" i="287" s="1"/>
  <c r="C49" i="287" s="1"/>
  <c r="B50" i="287" s="1"/>
  <c r="C50" i="287" s="1"/>
  <c r="B51" i="287" s="1"/>
  <c r="C51" i="287" s="1"/>
  <c r="B52" i="287" s="1"/>
  <c r="C52" i="287" s="1"/>
  <c r="B53" i="287" s="1"/>
  <c r="C53" i="287" s="1"/>
  <c r="B54" i="287" s="1"/>
  <c r="C54" i="287" s="1"/>
  <c r="B55" i="287" s="1"/>
  <c r="C55" i="287" s="1"/>
  <c r="B56" i="287" s="1"/>
  <c r="C56" i="287" s="1"/>
  <c r="B57" i="287" s="1"/>
  <c r="C57" i="287" s="1"/>
  <c r="J58" i="287" l="1"/>
  <c r="R58" i="287" s="1"/>
  <c r="J60" i="287"/>
  <c r="R60" i="287" s="1"/>
  <c r="O64" i="287" s="1"/>
  <c r="D6" i="288" s="1"/>
  <c r="R61" i="287"/>
  <c r="P64" i="287" s="1"/>
  <c r="E6" i="288" s="1"/>
  <c r="O59" i="286" l="1"/>
  <c r="Q59" i="286" l="1"/>
  <c r="P59" i="286"/>
  <c r="R62" i="286" s="1"/>
  <c r="P65" i="286" l="1"/>
  <c r="R61" i="286"/>
  <c r="O65" i="286" s="1"/>
  <c r="D5" i="288" s="1"/>
  <c r="D7" i="288" s="1"/>
  <c r="J59" i="286"/>
  <c r="I59" i="286"/>
  <c r="H59" i="286"/>
  <c r="G59" i="286"/>
  <c r="F59" i="286"/>
  <c r="E59" i="286"/>
  <c r="C6" i="286"/>
  <c r="B7" i="286" s="1"/>
  <c r="C7" i="286" s="1"/>
  <c r="B8" i="286" s="1"/>
  <c r="C8" i="286" s="1"/>
  <c r="B9" i="286" s="1"/>
  <c r="C9" i="286" s="1"/>
  <c r="B10" i="286" s="1"/>
  <c r="C10" i="286" s="1"/>
  <c r="B11" i="286" s="1"/>
  <c r="C11" i="286" s="1"/>
  <c r="B12" i="286" s="1"/>
  <c r="C12" i="286" s="1"/>
  <c r="B13" i="286" s="1"/>
  <c r="C13" i="286" s="1"/>
  <c r="B14" i="286" s="1"/>
  <c r="C14" i="286" s="1"/>
  <c r="B15" i="286" s="1"/>
  <c r="C15" i="286" s="1"/>
  <c r="B16" i="286" s="1"/>
  <c r="C16" i="286" s="1"/>
  <c r="B17" i="286" s="1"/>
  <c r="C17" i="286" s="1"/>
  <c r="B18" i="286" s="1"/>
  <c r="C18" i="286" s="1"/>
  <c r="B19" i="286" s="1"/>
  <c r="C19" i="286" s="1"/>
  <c r="B20" i="286" s="1"/>
  <c r="C20" i="286" s="1"/>
  <c r="B21" i="286" s="1"/>
  <c r="C21" i="286" s="1"/>
  <c r="B22" i="286" s="1"/>
  <c r="C22" i="286" s="1"/>
  <c r="B23" i="286" s="1"/>
  <c r="C23" i="286" s="1"/>
  <c r="B24" i="286" s="1"/>
  <c r="C24" i="286" s="1"/>
  <c r="B25" i="286" s="1"/>
  <c r="C25" i="286" s="1"/>
  <c r="B26" i="286" s="1"/>
  <c r="C26" i="286" s="1"/>
  <c r="B27" i="286" s="1"/>
  <c r="C27" i="286" s="1"/>
  <c r="B28" i="286" s="1"/>
  <c r="C28" i="286" s="1"/>
  <c r="B29" i="286" s="1"/>
  <c r="C29" i="286" s="1"/>
  <c r="B30" i="286" s="1"/>
  <c r="C30" i="286" s="1"/>
  <c r="B31" i="286" s="1"/>
  <c r="C31" i="286" s="1"/>
  <c r="B32" i="286" s="1"/>
  <c r="C32" i="286" s="1"/>
  <c r="B33" i="286" s="1"/>
  <c r="C33" i="286" s="1"/>
  <c r="B34" i="286" s="1"/>
  <c r="C34" i="286" s="1"/>
  <c r="B35" i="286" s="1"/>
  <c r="C35" i="286" s="1"/>
  <c r="B36" i="286" s="1"/>
  <c r="C36" i="286" s="1"/>
  <c r="B37" i="286" s="1"/>
  <c r="C37" i="286" s="1"/>
  <c r="B38" i="286" s="1"/>
  <c r="C38" i="286" s="1"/>
  <c r="B39" i="286" s="1"/>
  <c r="C39" i="286" s="1"/>
  <c r="B40" i="286" s="1"/>
  <c r="C40" i="286" s="1"/>
  <c r="B41" i="286" s="1"/>
  <c r="C41" i="286" s="1"/>
  <c r="B42" i="286" s="1"/>
  <c r="C42" i="286" s="1"/>
  <c r="B43" i="286" s="1"/>
  <c r="C43" i="286" s="1"/>
  <c r="B44" i="286" s="1"/>
  <c r="C44" i="286" s="1"/>
  <c r="B45" i="286" s="1"/>
  <c r="C45" i="286" s="1"/>
  <c r="B46" i="286" s="1"/>
  <c r="C46" i="286" s="1"/>
  <c r="B47" i="286" s="1"/>
  <c r="C47" i="286" s="1"/>
  <c r="B48" i="286" s="1"/>
  <c r="C48" i="286" s="1"/>
  <c r="B49" i="286" s="1"/>
  <c r="C49" i="286" s="1"/>
  <c r="B50" i="286" s="1"/>
  <c r="C50" i="286" s="1"/>
  <c r="B51" i="286" s="1"/>
  <c r="C51" i="286" s="1"/>
  <c r="B52" i="286" s="1"/>
  <c r="C52" i="286" s="1"/>
  <c r="B53" i="286" s="1"/>
  <c r="C53" i="286" s="1"/>
  <c r="B54" i="286" s="1"/>
  <c r="C54" i="286" s="1"/>
  <c r="B55" i="286" s="1"/>
  <c r="C55" i="286" s="1"/>
  <c r="B56" i="286" s="1"/>
  <c r="C56" i="286" s="1"/>
  <c r="B57" i="286" s="1"/>
  <c r="C57" i="286" s="1"/>
  <c r="B58" i="286" s="1"/>
  <c r="C58" i="286" s="1"/>
  <c r="O91" i="286" l="1"/>
  <c r="E5" i="288"/>
  <c r="R59" i="286"/>
  <c r="E7" i="288" l="1"/>
  <c r="N59" i="286" l="1"/>
  <c r="R7" i="286"/>
</calcChain>
</file>

<file path=xl/sharedStrings.xml><?xml version="1.0" encoding="utf-8"?>
<sst xmlns="http://schemas.openxmlformats.org/spreadsheetml/2006/main" count="175" uniqueCount="114">
  <si>
    <t>Total</t>
  </si>
  <si>
    <t>Received</t>
  </si>
  <si>
    <t>Date</t>
  </si>
  <si>
    <t>Bill Date</t>
  </si>
  <si>
    <t>From</t>
  </si>
  <si>
    <t>To</t>
  </si>
  <si>
    <t>Receivable from Pool</t>
  </si>
  <si>
    <t>WK</t>
  </si>
  <si>
    <t>Net (Calculated)</t>
  </si>
  <si>
    <t>BGTPP</t>
  </si>
  <si>
    <t>UP</t>
  </si>
  <si>
    <t>Down</t>
  </si>
  <si>
    <t>Net</t>
  </si>
  <si>
    <t>Energy</t>
  </si>
  <si>
    <t>Variable</t>
  </si>
  <si>
    <t>Charges</t>
  </si>
  <si>
    <t>Payable to Pool</t>
  </si>
  <si>
    <t>(-) means payable to DSM Pool by AGC provider</t>
  </si>
  <si>
    <t>(+) means payable from DSM Pool to AGC provider</t>
  </si>
  <si>
    <t>Outstanding Payable to Pool</t>
  </si>
  <si>
    <t>Outstanding Receivable from Pool</t>
  </si>
  <si>
    <t>Outstanding as on</t>
  </si>
  <si>
    <t>Payable to Pool (Rs.)</t>
  </si>
  <si>
    <t>Receivable from Pool (Rs.)</t>
  </si>
  <si>
    <t>Paid from PSDF</t>
  </si>
  <si>
    <t>Sett No</t>
  </si>
  <si>
    <t>Paid by BgTPP</t>
  </si>
  <si>
    <t>Cash Balance</t>
  </si>
  <si>
    <t>NERPC Statement</t>
  </si>
  <si>
    <t>Pool Settlement</t>
  </si>
  <si>
    <t>FY 2019-20</t>
  </si>
  <si>
    <t>Pool Settlement History</t>
  </si>
  <si>
    <t>Remarks</t>
  </si>
  <si>
    <t>FY 2020-21</t>
  </si>
  <si>
    <t>Paid from Other Region</t>
  </si>
  <si>
    <t>Paid by Loktak</t>
  </si>
  <si>
    <t>Constituent</t>
  </si>
  <si>
    <t>LOKTAK</t>
  </si>
  <si>
    <t>FY 2022-23</t>
  </si>
  <si>
    <t>FY 2021-22</t>
  </si>
  <si>
    <t>Paid by LOKTAK</t>
  </si>
  <si>
    <t>D-1</t>
  </si>
  <si>
    <t>D-2</t>
  </si>
  <si>
    <t>D-3</t>
  </si>
  <si>
    <t>D-4</t>
  </si>
  <si>
    <t>D-5</t>
  </si>
  <si>
    <t>D-6</t>
  </si>
  <si>
    <t>D-7</t>
  </si>
  <si>
    <t>D-10</t>
  </si>
  <si>
    <t>D-11</t>
  </si>
  <si>
    <t>D-13</t>
  </si>
  <si>
    <t>D-14</t>
  </si>
  <si>
    <t>D-16</t>
  </si>
  <si>
    <t>FY 2023-24</t>
  </si>
  <si>
    <t>LOKTAK SRAS Settlement for FY 2023-24</t>
  </si>
  <si>
    <t>Incentives</t>
  </si>
  <si>
    <t>SRAS Outstanding as on</t>
  </si>
  <si>
    <t>D-18</t>
  </si>
  <si>
    <t>D-19</t>
  </si>
  <si>
    <t>D-21</t>
  </si>
  <si>
    <t>D-22</t>
  </si>
  <si>
    <t>D-23</t>
  </si>
  <si>
    <t>D-24</t>
  </si>
  <si>
    <t>D-25</t>
  </si>
  <si>
    <t>D-26</t>
  </si>
  <si>
    <t>D-27</t>
  </si>
  <si>
    <t>D-35</t>
  </si>
  <si>
    <t>D-36</t>
  </si>
  <si>
    <t>D-37</t>
  </si>
  <si>
    <t>D-8</t>
  </si>
  <si>
    <t>D-9</t>
  </si>
  <si>
    <t>D-12</t>
  </si>
  <si>
    <t>D-28</t>
  </si>
  <si>
    <t>D-29</t>
  </si>
  <si>
    <t>D-30</t>
  </si>
  <si>
    <t>D-31</t>
  </si>
  <si>
    <t>D-32</t>
  </si>
  <si>
    <t>D-33</t>
  </si>
  <si>
    <t>D-34</t>
  </si>
  <si>
    <t>Carry forward Surplus from FY23-24</t>
  </si>
  <si>
    <t>674.14 1233.22 -559.07 -2161376 909966 -1251410</t>
  </si>
  <si>
    <t>4R1</t>
  </si>
  <si>
    <t>SRAS surplus for May'24</t>
  </si>
  <si>
    <t>Paid from Surplus</t>
  </si>
  <si>
    <t>SRAS surplus Disbursed to DSM (ref. D-8): Surplus =0</t>
  </si>
  <si>
    <t>41-42-43-R1</t>
  </si>
  <si>
    <t xml:space="preserve">Adjustment incorporating Wk-7 </t>
  </si>
  <si>
    <t>Revision of wk-41-42-43 (FY23-24) incorporated</t>
  </si>
  <si>
    <t xml:space="preserve">Adjustment reversing wk-41-42-43 incorporated and </t>
  </si>
  <si>
    <t>Payment of ₹18,74,913/-towards SRAS Receivable as per NLDC approval.</t>
  </si>
  <si>
    <t>Payment of ₹11,89,333/-towards SRAS Receivable as per NLDC approval.</t>
  </si>
  <si>
    <t>Paid from Surplus and Remaining Surplus was used DSM Outstanding (Ref. D-26): Surplus =0</t>
  </si>
  <si>
    <t>Payment of ₹10,30,992/-towards SRAS Receivable as per NLDC approval.</t>
  </si>
  <si>
    <t>Adjustment incorporating Wk-13 &amp; Payment of ₹6,24,878/-towards SRAS Receivable as per NLDC approval.</t>
  </si>
  <si>
    <t>Payment of ₹5,47,125/-towards SRAS Receivable as per NLDC approval.</t>
  </si>
  <si>
    <t xml:space="preserve">Adjustment incorporating Wk-15 </t>
  </si>
  <si>
    <t>Payment of ₹5,50,144/-towards SRAS Receivable as per NLDC approval.</t>
  </si>
  <si>
    <t>31-07-20204</t>
  </si>
  <si>
    <t xml:space="preserve">Adjustment incorporating Wk-16 </t>
  </si>
  <si>
    <t>BGTPP SRAS Settlement for FY 2024-25</t>
  </si>
  <si>
    <t>Payment of ₹5,01,396/-towards SRAS Receivable as per NLDC approval.</t>
  </si>
  <si>
    <t>FY 2024-25</t>
  </si>
  <si>
    <t>D-17-Adj</t>
  </si>
  <si>
    <t>D-15-Adj</t>
  </si>
  <si>
    <t>Payment of ₹6,25,495/-towards SRAS Receivable as per NLDC approval.</t>
  </si>
  <si>
    <t>D-20-Adj</t>
  </si>
  <si>
    <t>Payment of ₹5,34,546/-towards SRAS Receivable as per NLDC approval.</t>
  </si>
  <si>
    <t>Payment of ₹5,38,581/-towards SRAS Receivable as per NLDC approval.</t>
  </si>
  <si>
    <t>Adjustment incorporating Wk-18</t>
  </si>
  <si>
    <t>Payment of ₹4,52,855/-towards SRAS Receivable as per NLDC approval.</t>
  </si>
  <si>
    <t>Adjustment incorporating Wk-20</t>
  </si>
  <si>
    <t>Payment of ₹15,18,026/-towards SRAS Receivable as per NLDC approval. File No. NLDC-12016/133/2024-MO-NLDC</t>
  </si>
  <si>
    <t>Adjustment incorporating Wk-21</t>
  </si>
  <si>
    <t>Amount Dispatched from surplus. All Outstanding cleared till Week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</si>
</sst>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₹&quot;\ #,##0;[Red]&quot;₹&quot;\ \-#,##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7" fillId="0" borderId="15" xfId="9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5" fillId="0" borderId="0" xfId="0" applyFont="1"/>
    <xf numFmtId="1" fontId="0" fillId="0" borderId="0" xfId="0" applyNumberForma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7" fillId="0" borderId="8" xfId="9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4" fontId="7" fillId="0" borderId="18" xfId="9" applyNumberFormat="1" applyFont="1" applyBorder="1" applyAlignment="1">
      <alignment horizontal="center" vertical="center"/>
    </xf>
    <xf numFmtId="14" fontId="7" fillId="0" borderId="19" xfId="9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7" fillId="0" borderId="23" xfId="9" applyNumberFormat="1" applyFont="1" applyBorder="1" applyAlignment="1">
      <alignment horizontal="center" vertical="center"/>
    </xf>
    <xf numFmtId="14" fontId="7" fillId="0" borderId="24" xfId="9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4" fontId="9" fillId="0" borderId="14" xfId="9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2" fontId="5" fillId="0" borderId="15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5" fillId="0" borderId="0" xfId="0" applyNumberFormat="1" applyFont="1"/>
    <xf numFmtId="1" fontId="5" fillId="0" borderId="1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14" fontId="0" fillId="0" borderId="11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5" fillId="0" borderId="33" xfId="0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11" applyNumberFormat="1" applyFont="1"/>
    <xf numFmtId="3" fontId="0" fillId="0" borderId="0" xfId="0" applyNumberFormat="1"/>
    <xf numFmtId="14" fontId="0" fillId="2" borderId="8" xfId="0" applyNumberFormat="1" applyFill="1" applyBorder="1" applyAlignment="1">
      <alignment horizontal="center" vertical="center"/>
    </xf>
    <xf numFmtId="6" fontId="0" fillId="0" borderId="0" xfId="0" applyNumberFormat="1"/>
    <xf numFmtId="164" fontId="0" fillId="0" borderId="0" xfId="0" applyNumberFormat="1" applyFill="1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4" fontId="5" fillId="0" borderId="3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14" fontId="4" fillId="0" borderId="19" xfId="9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8" xfId="12" applyNumberFormat="1" applyFont="1" applyBorder="1" applyAlignment="1">
      <alignment horizontal="center" vertical="center"/>
    </xf>
    <xf numFmtId="164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0" borderId="0" xfId="0" applyNumberFormat="1" applyAlignment="1">
      <alignment wrapText="1"/>
    </xf>
    <xf numFmtId="164" fontId="0" fillId="0" borderId="0" xfId="11" applyNumberFormat="1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13">
    <cellStyle name="Comma" xfId="11" builtinId="3"/>
    <cellStyle name="Currency" xfId="12" builtinId="4"/>
    <cellStyle name="Normal" xfId="0" builtinId="0"/>
    <cellStyle name="Normal 2" xfId="1"/>
    <cellStyle name="Normal 2 2" xfId="9"/>
    <cellStyle name="Normal 3" xfId="2"/>
    <cellStyle name="Normal 4" xfId="3"/>
    <cellStyle name="Normal 4 2" xfId="4"/>
    <cellStyle name="Normal 4_4 NEXT" xfId="5"/>
    <cellStyle name="Normal 5" xfId="6"/>
    <cellStyle name="Normal 5 2" xfId="7"/>
    <cellStyle name="Normal 5_4 NEXT" xfId="8"/>
    <cellStyle name="Normal 6" xfId="1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A3A1"/>
      <color rgb="FFFF99FF"/>
      <color rgb="FFE78785"/>
      <color rgb="FFDF625F"/>
      <color rgb="FFFF66FF"/>
      <color rgb="FF00FFFF"/>
      <color rgb="FF66FFFF"/>
      <color rgb="FF66CCFF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C%20Accounting%20process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TPP"/>
      <sheetName val="LOKTAK"/>
      <sheetName val="AGC_SRAS Outstanding"/>
    </sheetNames>
    <sheetDataSet>
      <sheetData sheetId="0">
        <row r="64">
          <cell r="P64">
            <v>200106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Normal="100" workbookViewId="0">
      <pane xSplit="4" ySplit="4" topLeftCell="K20" activePane="bottomRight" state="frozen"/>
      <selection pane="topRight" activeCell="E1" sqref="E1"/>
      <selection pane="bottomLeft" activeCell="A5" sqref="A5"/>
      <selection pane="bottomRight" activeCell="Q33" sqref="Q33"/>
    </sheetView>
  </sheetViews>
  <sheetFormatPr defaultRowHeight="15" x14ac:dyDescent="0.25"/>
  <cols>
    <col min="1" max="1" width="5.7109375" style="1" customWidth="1"/>
    <col min="2" max="3" width="11.7109375" style="1" customWidth="1"/>
    <col min="4" max="4" width="12.140625" style="1" customWidth="1"/>
    <col min="5" max="5" width="10.7109375" style="19" customWidth="1"/>
    <col min="6" max="6" width="12.7109375" style="19" customWidth="1"/>
    <col min="7" max="7" width="10.7109375" style="19" customWidth="1"/>
    <col min="8" max="10" width="12.28515625" style="7" customWidth="1"/>
    <col min="11" max="11" width="13.7109375" customWidth="1"/>
    <col min="12" max="12" width="13.7109375" style="1" customWidth="1"/>
    <col min="13" max="13" width="11.28515625" style="1" customWidth="1"/>
    <col min="14" max="14" width="15.42578125" style="7" customWidth="1"/>
    <col min="15" max="15" width="13.85546875" style="7" customWidth="1"/>
    <col min="16" max="16" width="15.28515625" style="1" customWidth="1"/>
    <col min="17" max="17" width="15.7109375" style="1" customWidth="1"/>
    <col min="18" max="18" width="13.7109375" style="1" customWidth="1"/>
    <col min="19" max="19" width="13.7109375" customWidth="1"/>
    <col min="20" max="20" width="56.85546875" bestFit="1" customWidth="1"/>
    <col min="21" max="21" width="14.28515625" bestFit="1" customWidth="1"/>
    <col min="22" max="27" width="13.7109375" customWidth="1"/>
  </cols>
  <sheetData>
    <row r="1" spans="1:22" ht="19.5" thickBot="1" x14ac:dyDescent="0.3">
      <c r="A1" s="70" t="s">
        <v>99</v>
      </c>
      <c r="K1" s="18"/>
    </row>
    <row r="2" spans="1:22" ht="20.25" customHeight="1" thickBot="1" x14ac:dyDescent="0.3">
      <c r="E2" s="23"/>
      <c r="F2" s="24"/>
      <c r="G2" s="24" t="s">
        <v>9</v>
      </c>
      <c r="H2" s="48"/>
      <c r="I2" s="48"/>
      <c r="J2" s="60"/>
    </row>
    <row r="3" spans="1:22" ht="20.25" thickBot="1" x14ac:dyDescent="0.3">
      <c r="A3" s="10"/>
      <c r="B3" s="11" t="s">
        <v>28</v>
      </c>
      <c r="C3" s="11"/>
      <c r="D3" s="8"/>
      <c r="E3" s="25" t="s">
        <v>13</v>
      </c>
      <c r="F3" s="26" t="s">
        <v>13</v>
      </c>
      <c r="G3" s="27" t="s">
        <v>13</v>
      </c>
      <c r="H3" s="49" t="s">
        <v>14</v>
      </c>
      <c r="I3" s="50" t="s">
        <v>55</v>
      </c>
      <c r="J3" s="61" t="s">
        <v>0</v>
      </c>
      <c r="M3" s="73"/>
      <c r="N3" s="74"/>
      <c r="O3" s="74"/>
      <c r="P3" s="8" t="s">
        <v>29</v>
      </c>
      <c r="Q3" s="75"/>
      <c r="R3" s="76"/>
    </row>
    <row r="4" spans="1:22" ht="30.75" thickBot="1" x14ac:dyDescent="0.3">
      <c r="A4" s="12" t="s">
        <v>7</v>
      </c>
      <c r="B4" s="13" t="s">
        <v>4</v>
      </c>
      <c r="C4" s="14" t="s">
        <v>5</v>
      </c>
      <c r="D4" s="14" t="s">
        <v>3</v>
      </c>
      <c r="E4" s="28" t="s">
        <v>10</v>
      </c>
      <c r="F4" s="29" t="s">
        <v>11</v>
      </c>
      <c r="G4" s="30" t="s">
        <v>12</v>
      </c>
      <c r="H4" s="51" t="s">
        <v>15</v>
      </c>
      <c r="I4" s="52" t="s">
        <v>15</v>
      </c>
      <c r="J4" s="62" t="s">
        <v>15</v>
      </c>
      <c r="L4" s="67" t="s">
        <v>2</v>
      </c>
      <c r="M4" s="71" t="s">
        <v>25</v>
      </c>
      <c r="N4" s="72" t="s">
        <v>24</v>
      </c>
      <c r="O4" s="81" t="s">
        <v>34</v>
      </c>
      <c r="P4" s="71" t="s">
        <v>26</v>
      </c>
      <c r="Q4" s="71" t="s">
        <v>1</v>
      </c>
      <c r="R4" s="71" t="s">
        <v>27</v>
      </c>
      <c r="T4" s="67" t="s">
        <v>32</v>
      </c>
    </row>
    <row r="5" spans="1:22" ht="60" x14ac:dyDescent="0.25">
      <c r="A5" s="109" t="s">
        <v>85</v>
      </c>
      <c r="B5" s="108">
        <v>45292</v>
      </c>
      <c r="C5" s="108">
        <v>45312</v>
      </c>
      <c r="D5" s="110">
        <v>45369</v>
      </c>
      <c r="E5" s="101"/>
      <c r="F5" s="102"/>
      <c r="G5" s="103"/>
      <c r="H5" s="104"/>
      <c r="I5" s="105"/>
      <c r="J5" s="106">
        <f>[1]BGTPP!$P$64</f>
        <v>200106</v>
      </c>
      <c r="L5" s="67"/>
      <c r="M5" s="71"/>
      <c r="N5" s="72"/>
      <c r="O5" s="81"/>
      <c r="P5" s="71"/>
      <c r="Q5" s="71"/>
      <c r="R5" s="71"/>
      <c r="T5" s="107"/>
    </row>
    <row r="6" spans="1:22" x14ac:dyDescent="0.25">
      <c r="A6" s="2">
        <v>1</v>
      </c>
      <c r="B6" s="3">
        <v>45383</v>
      </c>
      <c r="C6" s="3">
        <f>+B6+6</f>
        <v>45389</v>
      </c>
      <c r="D6" s="16">
        <v>45398</v>
      </c>
      <c r="E6" s="20">
        <v>349.66</v>
      </c>
      <c r="F6" s="21">
        <v>1687.43</v>
      </c>
      <c r="G6" s="22">
        <v>-1337.77</v>
      </c>
      <c r="H6" s="53">
        <v>-4738375</v>
      </c>
      <c r="I6" s="54">
        <v>968286</v>
      </c>
      <c r="J6" s="63">
        <f>H6+I6</f>
        <v>-3770089</v>
      </c>
      <c r="L6" s="4"/>
      <c r="M6" s="4"/>
      <c r="N6" s="54"/>
      <c r="O6" s="54"/>
      <c r="P6" s="4"/>
      <c r="Q6" s="4"/>
      <c r="R6" s="54">
        <v>5100764</v>
      </c>
      <c r="T6" s="94" t="s">
        <v>79</v>
      </c>
    </row>
    <row r="7" spans="1:22" x14ac:dyDescent="0.25">
      <c r="A7" s="4">
        <v>2</v>
      </c>
      <c r="B7" s="5">
        <f>+C6+1</f>
        <v>45390</v>
      </c>
      <c r="C7" s="9">
        <f t="shared" ref="C7:C58" si="0">+B7+6</f>
        <v>45396</v>
      </c>
      <c r="D7" s="17">
        <v>45321</v>
      </c>
      <c r="E7" s="20">
        <v>663.38</v>
      </c>
      <c r="F7" s="21">
        <v>1512.95</v>
      </c>
      <c r="G7" s="22">
        <v>-849.57</v>
      </c>
      <c r="H7" s="53">
        <v>-3009173</v>
      </c>
      <c r="I7" s="54">
        <v>1028923</v>
      </c>
      <c r="J7" s="63">
        <f t="shared" ref="J7:J58" si="1">H7+I7</f>
        <v>-1980250</v>
      </c>
      <c r="L7" s="5">
        <v>45776</v>
      </c>
      <c r="M7" s="5" t="s">
        <v>41</v>
      </c>
      <c r="N7" s="54">
        <v>-8870853</v>
      </c>
      <c r="O7" s="54"/>
      <c r="P7" s="54">
        <v>3770089</v>
      </c>
      <c r="Q7" s="54"/>
      <c r="R7" s="54">
        <f>+N7+O7+P7-Q7</f>
        <v>-5100764</v>
      </c>
      <c r="T7" t="s">
        <v>84</v>
      </c>
    </row>
    <row r="8" spans="1:22" x14ac:dyDescent="0.25">
      <c r="A8" s="4">
        <v>3</v>
      </c>
      <c r="B8" s="5">
        <f t="shared" ref="B8:B58" si="2">+C7+1</f>
        <v>45397</v>
      </c>
      <c r="C8" s="9">
        <f t="shared" si="0"/>
        <v>45403</v>
      </c>
      <c r="D8" s="17">
        <v>45321</v>
      </c>
      <c r="E8" s="20">
        <v>698.14</v>
      </c>
      <c r="F8" s="21">
        <v>1714.73</v>
      </c>
      <c r="G8" s="22">
        <v>-1016.59</v>
      </c>
      <c r="H8" s="53">
        <v>-3817873</v>
      </c>
      <c r="I8" s="54">
        <v>1141001</v>
      </c>
      <c r="J8" s="63">
        <f t="shared" si="1"/>
        <v>-2676872</v>
      </c>
      <c r="L8" s="5">
        <v>45422</v>
      </c>
      <c r="M8" s="5" t="s">
        <v>42</v>
      </c>
      <c r="N8" s="54"/>
      <c r="O8" s="54"/>
      <c r="P8" s="4">
        <v>4657123</v>
      </c>
      <c r="Q8" s="4"/>
      <c r="R8" s="54">
        <f t="shared" ref="R8:R14" si="3">+N8+O8+P8-Q8</f>
        <v>4657123</v>
      </c>
      <c r="T8" t="s">
        <v>82</v>
      </c>
      <c r="U8" s="77"/>
      <c r="V8" s="77"/>
    </row>
    <row r="9" spans="1:22" x14ac:dyDescent="0.25">
      <c r="A9" s="117" t="s">
        <v>81</v>
      </c>
      <c r="B9" s="5">
        <f t="shared" si="2"/>
        <v>45404</v>
      </c>
      <c r="C9" s="9">
        <f t="shared" si="0"/>
        <v>45410</v>
      </c>
      <c r="D9" s="17">
        <v>45419</v>
      </c>
      <c r="E9" s="20">
        <v>674.14</v>
      </c>
      <c r="F9" s="21">
        <v>1233.22</v>
      </c>
      <c r="G9" s="22">
        <v>-559.07000000000005</v>
      </c>
      <c r="H9" s="53">
        <v>-2161376</v>
      </c>
      <c r="I9" s="54">
        <v>909966</v>
      </c>
      <c r="J9" s="63">
        <f t="shared" si="1"/>
        <v>-1251410</v>
      </c>
      <c r="L9" s="5">
        <v>45426</v>
      </c>
      <c r="M9" s="5" t="s">
        <v>43</v>
      </c>
      <c r="N9" s="54"/>
      <c r="O9" s="54"/>
      <c r="P9" s="4">
        <v>1251410</v>
      </c>
      <c r="Q9" s="4"/>
      <c r="R9" s="54">
        <f t="shared" si="3"/>
        <v>1251410</v>
      </c>
      <c r="T9" t="s">
        <v>82</v>
      </c>
      <c r="U9" s="78"/>
      <c r="V9" s="79"/>
    </row>
    <row r="10" spans="1:22" x14ac:dyDescent="0.25">
      <c r="A10" s="4">
        <v>5</v>
      </c>
      <c r="B10" s="5">
        <f t="shared" si="2"/>
        <v>45411</v>
      </c>
      <c r="C10" s="9">
        <f t="shared" si="0"/>
        <v>45417</v>
      </c>
      <c r="D10" s="17">
        <v>45427</v>
      </c>
      <c r="E10" s="20">
        <v>893.04</v>
      </c>
      <c r="F10" s="21">
        <v>1062</v>
      </c>
      <c r="G10" s="22">
        <v>-168.96</v>
      </c>
      <c r="H10" s="53">
        <v>-653197</v>
      </c>
      <c r="I10" s="54">
        <v>945470</v>
      </c>
      <c r="J10" s="63">
        <f t="shared" si="1"/>
        <v>292273</v>
      </c>
      <c r="L10" s="5">
        <v>45429</v>
      </c>
      <c r="M10" s="5" t="s">
        <v>44</v>
      </c>
      <c r="N10" s="54"/>
      <c r="O10" s="54"/>
      <c r="P10" s="4"/>
      <c r="Q10" s="4">
        <v>292273</v>
      </c>
      <c r="R10" s="54">
        <f t="shared" si="3"/>
        <v>-292273</v>
      </c>
      <c r="T10" t="s">
        <v>83</v>
      </c>
    </row>
    <row r="11" spans="1:22" x14ac:dyDescent="0.25">
      <c r="A11" s="4">
        <v>6</v>
      </c>
      <c r="B11" s="5">
        <f t="shared" si="2"/>
        <v>45418</v>
      </c>
      <c r="C11" s="9">
        <f t="shared" si="0"/>
        <v>45424</v>
      </c>
      <c r="D11" s="17">
        <v>45433</v>
      </c>
      <c r="E11" s="20">
        <v>1158.28</v>
      </c>
      <c r="F11" s="21">
        <v>942.39</v>
      </c>
      <c r="G11" s="22">
        <v>215.88</v>
      </c>
      <c r="H11" s="53">
        <v>834603</v>
      </c>
      <c r="I11" s="54">
        <v>1016403</v>
      </c>
      <c r="J11" s="63">
        <f t="shared" si="1"/>
        <v>1851006</v>
      </c>
      <c r="L11" s="5">
        <v>45436</v>
      </c>
      <c r="M11" s="5" t="s">
        <v>45</v>
      </c>
      <c r="N11" s="54"/>
      <c r="O11" s="54"/>
      <c r="P11" s="4"/>
      <c r="Q11" s="4">
        <v>1851006</v>
      </c>
      <c r="R11" s="54">
        <f t="shared" si="3"/>
        <v>-1851006</v>
      </c>
      <c r="T11" t="s">
        <v>83</v>
      </c>
    </row>
    <row r="12" spans="1:22" x14ac:dyDescent="0.25">
      <c r="A12" s="4">
        <v>7</v>
      </c>
      <c r="B12" s="5">
        <f t="shared" si="2"/>
        <v>45425</v>
      </c>
      <c r="C12" s="9">
        <f t="shared" si="0"/>
        <v>45431</v>
      </c>
      <c r="D12" s="17">
        <v>45441</v>
      </c>
      <c r="E12" s="20">
        <v>1038.8</v>
      </c>
      <c r="F12" s="21">
        <v>763.79</v>
      </c>
      <c r="G12" s="22">
        <v>275.01</v>
      </c>
      <c r="H12" s="53">
        <v>1091952</v>
      </c>
      <c r="I12" s="54">
        <v>889661</v>
      </c>
      <c r="J12" s="63">
        <f t="shared" si="1"/>
        <v>1981613</v>
      </c>
      <c r="L12" s="5">
        <v>45439</v>
      </c>
      <c r="M12" s="5" t="s">
        <v>46</v>
      </c>
      <c r="N12" s="54"/>
      <c r="O12" s="54"/>
      <c r="P12" s="4"/>
      <c r="Q12" s="4"/>
      <c r="R12" s="54">
        <f t="shared" si="3"/>
        <v>0</v>
      </c>
      <c r="S12" s="78"/>
      <c r="T12" t="s">
        <v>87</v>
      </c>
      <c r="U12" s="92"/>
    </row>
    <row r="13" spans="1:22" x14ac:dyDescent="0.25">
      <c r="A13" s="4">
        <v>8</v>
      </c>
      <c r="B13" s="5">
        <f t="shared" si="2"/>
        <v>45432</v>
      </c>
      <c r="C13" s="9">
        <f t="shared" si="0"/>
        <v>45438</v>
      </c>
      <c r="D13" s="17">
        <v>45416</v>
      </c>
      <c r="E13" s="20">
        <v>1360.95</v>
      </c>
      <c r="F13" s="21">
        <v>676.33</v>
      </c>
      <c r="G13" s="22">
        <v>684.61</v>
      </c>
      <c r="H13" s="53">
        <v>2715867</v>
      </c>
      <c r="I13" s="54">
        <v>978648</v>
      </c>
      <c r="J13" s="63">
        <f t="shared" si="1"/>
        <v>3694515</v>
      </c>
      <c r="L13" s="5">
        <v>45441</v>
      </c>
      <c r="M13" s="5" t="s">
        <v>47</v>
      </c>
      <c r="N13" s="54"/>
      <c r="O13" s="54"/>
      <c r="P13" s="4">
        <v>200105</v>
      </c>
      <c r="Q13" s="4">
        <f>200105</f>
        <v>200105</v>
      </c>
      <c r="R13" s="54">
        <f t="shared" si="3"/>
        <v>0</v>
      </c>
      <c r="T13" t="s">
        <v>86</v>
      </c>
    </row>
    <row r="14" spans="1:22" x14ac:dyDescent="0.25">
      <c r="A14" s="4">
        <v>9</v>
      </c>
      <c r="B14" s="5">
        <f t="shared" si="2"/>
        <v>45439</v>
      </c>
      <c r="C14" s="9">
        <f t="shared" si="0"/>
        <v>45445</v>
      </c>
      <c r="D14" s="17">
        <v>45455</v>
      </c>
      <c r="E14" s="20">
        <v>1182.0899999999999</v>
      </c>
      <c r="F14" s="21">
        <v>588.29</v>
      </c>
      <c r="G14" s="22">
        <v>593.79999999999995</v>
      </c>
      <c r="H14" s="53">
        <v>2355595</v>
      </c>
      <c r="I14" s="54">
        <v>852091</v>
      </c>
      <c r="J14" s="63">
        <f t="shared" si="1"/>
        <v>3207686</v>
      </c>
      <c r="L14" s="5">
        <v>45442</v>
      </c>
      <c r="M14" s="5" t="s">
        <v>69</v>
      </c>
      <c r="N14" s="54">
        <v>-1983746</v>
      </c>
      <c r="O14" s="54"/>
      <c r="P14" s="4"/>
      <c r="Q14" s="4">
        <v>1781508</v>
      </c>
      <c r="R14" s="54">
        <f t="shared" si="3"/>
        <v>-3765254</v>
      </c>
      <c r="T14" t="s">
        <v>91</v>
      </c>
    </row>
    <row r="15" spans="1:22" x14ac:dyDescent="0.25">
      <c r="A15" s="4">
        <v>10</v>
      </c>
      <c r="B15" s="5">
        <f t="shared" si="2"/>
        <v>45446</v>
      </c>
      <c r="C15" s="9">
        <f t="shared" si="0"/>
        <v>45452</v>
      </c>
      <c r="D15" s="17">
        <v>45462</v>
      </c>
      <c r="E15" s="20">
        <v>666.93</v>
      </c>
      <c r="F15" s="21">
        <v>369.33</v>
      </c>
      <c r="G15" s="22">
        <v>297.60000000000002</v>
      </c>
      <c r="H15" s="53">
        <v>1180577</v>
      </c>
      <c r="I15" s="54">
        <v>491331</v>
      </c>
      <c r="J15" s="63">
        <f t="shared" si="1"/>
        <v>1671908</v>
      </c>
      <c r="L15" s="5">
        <v>45467</v>
      </c>
      <c r="M15" s="5" t="s">
        <v>70</v>
      </c>
      <c r="N15" s="54"/>
      <c r="O15" s="54"/>
      <c r="P15" s="4">
        <v>-200106</v>
      </c>
      <c r="Q15" s="4">
        <f>-200106</f>
        <v>-200106</v>
      </c>
      <c r="R15" s="54">
        <f t="shared" ref="R15:R21" si="4">+N15+P15-Q15</f>
        <v>0</v>
      </c>
      <c r="T15" s="111" t="s">
        <v>88</v>
      </c>
      <c r="U15" s="96"/>
    </row>
    <row r="16" spans="1:22" ht="30" x14ac:dyDescent="0.25">
      <c r="A16" s="4">
        <v>11</v>
      </c>
      <c r="B16" s="5">
        <f t="shared" si="2"/>
        <v>45453</v>
      </c>
      <c r="C16" s="9">
        <f t="shared" si="0"/>
        <v>45459</v>
      </c>
      <c r="D16" s="17">
        <v>45468</v>
      </c>
      <c r="E16" s="20">
        <v>1729.53</v>
      </c>
      <c r="F16" s="21">
        <v>663.78</v>
      </c>
      <c r="G16" s="22">
        <v>1065.75</v>
      </c>
      <c r="H16" s="53">
        <v>4272997</v>
      </c>
      <c r="I16" s="54">
        <v>1124744</v>
      </c>
      <c r="J16" s="63">
        <f t="shared" si="1"/>
        <v>5397741</v>
      </c>
      <c r="L16" s="5">
        <v>45467</v>
      </c>
      <c r="M16" s="5" t="s">
        <v>48</v>
      </c>
      <c r="N16" s="54"/>
      <c r="O16" s="54"/>
      <c r="P16" s="4"/>
      <c r="Q16" s="4">
        <v>1874913</v>
      </c>
      <c r="R16" s="54">
        <f t="shared" si="4"/>
        <v>-1874913</v>
      </c>
      <c r="T16" s="111" t="s">
        <v>89</v>
      </c>
      <c r="U16" s="96"/>
    </row>
    <row r="17" spans="1:22" ht="30" x14ac:dyDescent="0.25">
      <c r="A17" s="4">
        <v>12</v>
      </c>
      <c r="B17" s="5">
        <f t="shared" si="2"/>
        <v>45460</v>
      </c>
      <c r="C17" s="9">
        <f t="shared" si="0"/>
        <v>45466</v>
      </c>
      <c r="D17" s="17">
        <v>45475</v>
      </c>
      <c r="E17" s="20">
        <v>1192.42</v>
      </c>
      <c r="F17" s="21">
        <v>1004.63</v>
      </c>
      <c r="G17" s="22">
        <v>187.79</v>
      </c>
      <c r="H17" s="53">
        <v>699347</v>
      </c>
      <c r="I17" s="54">
        <v>956749</v>
      </c>
      <c r="J17" s="63">
        <f t="shared" si="1"/>
        <v>1656096</v>
      </c>
      <c r="L17" s="5">
        <v>45471</v>
      </c>
      <c r="M17" s="5" t="s">
        <v>49</v>
      </c>
      <c r="N17" s="54"/>
      <c r="O17" s="54"/>
      <c r="P17" s="4"/>
      <c r="Q17" s="114">
        <v>1189333</v>
      </c>
      <c r="R17" s="54">
        <f t="shared" si="4"/>
        <v>-1189333</v>
      </c>
      <c r="T17" s="111" t="s">
        <v>90</v>
      </c>
      <c r="U17" s="93"/>
    </row>
    <row r="18" spans="1:22" ht="30" x14ac:dyDescent="0.25">
      <c r="A18" s="4">
        <v>13</v>
      </c>
      <c r="B18" s="5">
        <f t="shared" si="2"/>
        <v>45467</v>
      </c>
      <c r="C18" s="9">
        <f t="shared" si="0"/>
        <v>45473</v>
      </c>
      <c r="D18" s="17">
        <v>45482</v>
      </c>
      <c r="E18" s="20">
        <v>658.26</v>
      </c>
      <c r="F18" s="21">
        <v>1086.94</v>
      </c>
      <c r="G18" s="22">
        <v>-428.68</v>
      </c>
      <c r="H18" s="53">
        <v>-1596394</v>
      </c>
      <c r="I18" s="54">
        <v>751226</v>
      </c>
      <c r="J18" s="63">
        <f t="shared" si="1"/>
        <v>-845168</v>
      </c>
      <c r="L18" s="5">
        <v>45478</v>
      </c>
      <c r="M18" s="5" t="s">
        <v>71</v>
      </c>
      <c r="N18" s="54"/>
      <c r="O18" s="54"/>
      <c r="P18" s="4"/>
      <c r="Q18" s="114">
        <v>1030992</v>
      </c>
      <c r="R18" s="54">
        <f t="shared" si="4"/>
        <v>-1030992</v>
      </c>
      <c r="T18" s="115" t="s">
        <v>92</v>
      </c>
      <c r="U18" s="93"/>
    </row>
    <row r="19" spans="1:22" ht="30" x14ac:dyDescent="0.25">
      <c r="A19" s="4">
        <v>14</v>
      </c>
      <c r="B19" s="5">
        <f t="shared" si="2"/>
        <v>45474</v>
      </c>
      <c r="C19" s="9">
        <f t="shared" si="0"/>
        <v>45480</v>
      </c>
      <c r="D19" s="17">
        <v>45479</v>
      </c>
      <c r="E19" s="20">
        <v>1341.75</v>
      </c>
      <c r="F19" s="21">
        <v>920.62</v>
      </c>
      <c r="G19" s="22">
        <v>421.13</v>
      </c>
      <c r="H19" s="53">
        <v>1568273</v>
      </c>
      <c r="I19" s="54">
        <v>846947</v>
      </c>
      <c r="J19" s="63">
        <f>H19+I19</f>
        <v>2415220</v>
      </c>
      <c r="L19" s="5">
        <v>45484</v>
      </c>
      <c r="M19" s="5" t="s">
        <v>50</v>
      </c>
      <c r="N19" s="54"/>
      <c r="O19" s="54"/>
      <c r="P19" s="4">
        <v>845168</v>
      </c>
      <c r="Q19" s="4">
        <f>845168+624878</f>
        <v>1470046</v>
      </c>
      <c r="R19" s="54">
        <f t="shared" si="4"/>
        <v>-624878</v>
      </c>
      <c r="T19" s="111" t="s">
        <v>93</v>
      </c>
      <c r="U19" s="93"/>
    </row>
    <row r="20" spans="1:22" ht="30" x14ac:dyDescent="0.25">
      <c r="A20" s="4">
        <v>15</v>
      </c>
      <c r="B20" s="5">
        <f t="shared" si="2"/>
        <v>45481</v>
      </c>
      <c r="C20" s="9">
        <f t="shared" si="0"/>
        <v>45487</v>
      </c>
      <c r="D20" s="17">
        <v>45496</v>
      </c>
      <c r="E20" s="20">
        <v>575.35</v>
      </c>
      <c r="F20" s="21">
        <v>854.29</v>
      </c>
      <c r="G20" s="22">
        <v>-278.94</v>
      </c>
      <c r="H20" s="53">
        <v>-1038758</v>
      </c>
      <c r="I20" s="54">
        <v>491084</v>
      </c>
      <c r="J20" s="63">
        <f t="shared" si="1"/>
        <v>-547674</v>
      </c>
      <c r="L20" s="5">
        <v>45491</v>
      </c>
      <c r="M20" s="5" t="s">
        <v>51</v>
      </c>
      <c r="N20" s="54"/>
      <c r="O20" s="54"/>
      <c r="P20" s="4"/>
      <c r="Q20" s="4">
        <v>547125</v>
      </c>
      <c r="R20" s="54">
        <f t="shared" si="4"/>
        <v>-547125</v>
      </c>
      <c r="T20" s="115" t="s">
        <v>94</v>
      </c>
      <c r="U20" s="93"/>
    </row>
    <row r="21" spans="1:22" x14ac:dyDescent="0.25">
      <c r="A21" s="4">
        <v>16</v>
      </c>
      <c r="B21" s="5">
        <f t="shared" si="2"/>
        <v>45488</v>
      </c>
      <c r="C21" s="9">
        <f t="shared" si="0"/>
        <v>45494</v>
      </c>
      <c r="D21" s="17">
        <v>45503</v>
      </c>
      <c r="E21" s="20">
        <v>496.98</v>
      </c>
      <c r="F21" s="21">
        <v>1037.44</v>
      </c>
      <c r="G21" s="22">
        <v>-540.46</v>
      </c>
      <c r="H21" s="53">
        <v>-1964561</v>
      </c>
      <c r="I21" s="54">
        <v>657186</v>
      </c>
      <c r="J21" s="63">
        <f t="shared" si="1"/>
        <v>-1307375</v>
      </c>
      <c r="L21" s="5">
        <v>45497</v>
      </c>
      <c r="M21" s="5" t="s">
        <v>103</v>
      </c>
      <c r="N21" s="54"/>
      <c r="O21" s="54"/>
      <c r="P21" s="4">
        <v>547674</v>
      </c>
      <c r="Q21" s="4">
        <v>547674</v>
      </c>
      <c r="R21" s="54">
        <f t="shared" si="4"/>
        <v>0</v>
      </c>
      <c r="T21" t="s">
        <v>95</v>
      </c>
      <c r="U21" s="93"/>
    </row>
    <row r="22" spans="1:22" ht="30" x14ac:dyDescent="0.25">
      <c r="A22" s="4">
        <v>17</v>
      </c>
      <c r="B22" s="5">
        <f t="shared" si="2"/>
        <v>45495</v>
      </c>
      <c r="C22" s="9">
        <f t="shared" si="0"/>
        <v>45501</v>
      </c>
      <c r="D22" s="17">
        <v>45510</v>
      </c>
      <c r="E22" s="20">
        <v>927.25</v>
      </c>
      <c r="F22" s="21">
        <v>883.85</v>
      </c>
      <c r="G22" s="22">
        <v>43.4</v>
      </c>
      <c r="H22" s="53">
        <v>156852</v>
      </c>
      <c r="I22" s="54">
        <v>650468</v>
      </c>
      <c r="J22" s="63">
        <f t="shared" si="1"/>
        <v>807320</v>
      </c>
      <c r="L22" s="5">
        <v>45498</v>
      </c>
      <c r="M22" s="5" t="s">
        <v>52</v>
      </c>
      <c r="N22" s="54"/>
      <c r="O22" s="54"/>
      <c r="P22" s="4"/>
      <c r="Q22" s="114">
        <v>550144</v>
      </c>
      <c r="R22" s="54">
        <f>+N22+O22+P22-Q22</f>
        <v>-550144</v>
      </c>
      <c r="T22" s="111" t="s">
        <v>96</v>
      </c>
    </row>
    <row r="23" spans="1:22" x14ac:dyDescent="0.25">
      <c r="A23" s="4">
        <v>18</v>
      </c>
      <c r="B23" s="5">
        <f t="shared" si="2"/>
        <v>45502</v>
      </c>
      <c r="C23" s="9">
        <f t="shared" si="0"/>
        <v>45508</v>
      </c>
      <c r="D23" s="17">
        <v>45517</v>
      </c>
      <c r="E23" s="20">
        <v>748.97</v>
      </c>
      <c r="F23" s="21">
        <v>1008.96</v>
      </c>
      <c r="G23" s="22">
        <v>-259.99</v>
      </c>
      <c r="H23" s="53">
        <v>-939598</v>
      </c>
      <c r="I23" s="54">
        <v>750022</v>
      </c>
      <c r="J23" s="63">
        <f t="shared" si="1"/>
        <v>-189576</v>
      </c>
      <c r="L23" s="5" t="s">
        <v>97</v>
      </c>
      <c r="M23" s="5" t="s">
        <v>102</v>
      </c>
      <c r="N23" s="54"/>
      <c r="O23" s="54"/>
      <c r="P23" s="4">
        <v>1307375</v>
      </c>
      <c r="Q23" s="4">
        <v>1307375</v>
      </c>
      <c r="R23" s="54">
        <f>+N23+O23+P23-Q23</f>
        <v>0</v>
      </c>
      <c r="T23" t="s">
        <v>98</v>
      </c>
      <c r="U23" s="113"/>
    </row>
    <row r="24" spans="1:22" ht="30" x14ac:dyDescent="0.25">
      <c r="A24" s="4">
        <v>19</v>
      </c>
      <c r="B24" s="5">
        <f t="shared" si="2"/>
        <v>45509</v>
      </c>
      <c r="C24" s="9">
        <f t="shared" si="0"/>
        <v>45515</v>
      </c>
      <c r="D24" s="17">
        <v>45534</v>
      </c>
      <c r="E24" s="20">
        <v>1240.51</v>
      </c>
      <c r="F24" s="21">
        <v>819.21</v>
      </c>
      <c r="G24" s="22">
        <v>421.3</v>
      </c>
      <c r="H24" s="53">
        <v>1522578</v>
      </c>
      <c r="I24" s="54">
        <v>791935</v>
      </c>
      <c r="J24" s="63">
        <f t="shared" si="1"/>
        <v>2314513</v>
      </c>
      <c r="L24" s="5">
        <v>45505</v>
      </c>
      <c r="M24" s="5" t="s">
        <v>57</v>
      </c>
      <c r="N24" s="54"/>
      <c r="O24" s="54"/>
      <c r="P24" s="4"/>
      <c r="Q24" s="114">
        <v>501396</v>
      </c>
      <c r="R24" s="54">
        <f t="shared" ref="R24:R58" si="5">+N24+O24+P24-Q24</f>
        <v>-501396</v>
      </c>
      <c r="T24" s="111" t="s">
        <v>100</v>
      </c>
      <c r="V24" s="93"/>
    </row>
    <row r="25" spans="1:22" ht="30" x14ac:dyDescent="0.25">
      <c r="A25" s="4">
        <v>20</v>
      </c>
      <c r="B25" s="5">
        <f t="shared" si="2"/>
        <v>45516</v>
      </c>
      <c r="C25" s="9">
        <f t="shared" si="0"/>
        <v>45522</v>
      </c>
      <c r="D25" s="17">
        <v>45534</v>
      </c>
      <c r="E25" s="20">
        <v>452.05</v>
      </c>
      <c r="F25" s="21">
        <v>967.17</v>
      </c>
      <c r="G25" s="22">
        <v>-515.12</v>
      </c>
      <c r="H25" s="53">
        <v>-1838393</v>
      </c>
      <c r="I25" s="54">
        <v>493980</v>
      </c>
      <c r="J25" s="63">
        <f t="shared" si="1"/>
        <v>-1344413</v>
      </c>
      <c r="L25" s="5">
        <v>45512</v>
      </c>
      <c r="M25" s="5" t="s">
        <v>58</v>
      </c>
      <c r="N25" s="54"/>
      <c r="O25" s="54"/>
      <c r="P25" s="4"/>
      <c r="Q25" s="114">
        <v>625495</v>
      </c>
      <c r="R25" s="54">
        <f t="shared" si="5"/>
        <v>-625495</v>
      </c>
      <c r="T25" s="111" t="s">
        <v>104</v>
      </c>
    </row>
    <row r="26" spans="1:22" x14ac:dyDescent="0.25">
      <c r="A26" s="4">
        <v>21</v>
      </c>
      <c r="B26" s="5">
        <f t="shared" si="2"/>
        <v>45523</v>
      </c>
      <c r="C26" s="9">
        <f t="shared" si="0"/>
        <v>45529</v>
      </c>
      <c r="D26" s="17">
        <v>45539</v>
      </c>
      <c r="E26" s="20">
        <v>658.78</v>
      </c>
      <c r="F26" s="21">
        <v>1068.1600000000001</v>
      </c>
      <c r="G26" s="22">
        <v>-409.38</v>
      </c>
      <c r="H26" s="53">
        <v>-1407858</v>
      </c>
      <c r="I26" s="54">
        <v>691919</v>
      </c>
      <c r="J26" s="63">
        <f>H26+I26</f>
        <v>-715939</v>
      </c>
      <c r="L26" s="5">
        <v>45518</v>
      </c>
      <c r="M26" s="5" t="s">
        <v>105</v>
      </c>
      <c r="N26" s="54"/>
      <c r="O26" s="54"/>
      <c r="P26" s="4">
        <v>189576</v>
      </c>
      <c r="Q26" s="4">
        <v>189576</v>
      </c>
      <c r="R26" s="54">
        <f t="shared" si="5"/>
        <v>0</v>
      </c>
      <c r="T26" t="s">
        <v>108</v>
      </c>
      <c r="V26" s="113"/>
    </row>
    <row r="27" spans="1:22" ht="30" x14ac:dyDescent="0.25">
      <c r="A27" s="4">
        <v>22</v>
      </c>
      <c r="B27" s="5">
        <f t="shared" si="2"/>
        <v>45530</v>
      </c>
      <c r="C27" s="9">
        <f t="shared" si="0"/>
        <v>45536</v>
      </c>
      <c r="D27" s="17"/>
      <c r="E27" s="20"/>
      <c r="F27" s="21"/>
      <c r="G27" s="22"/>
      <c r="H27" s="53"/>
      <c r="I27" s="54"/>
      <c r="J27" s="63">
        <f t="shared" si="1"/>
        <v>0</v>
      </c>
      <c r="L27" s="5">
        <v>45520</v>
      </c>
      <c r="M27" s="5" t="s">
        <v>59</v>
      </c>
      <c r="N27" s="54"/>
      <c r="O27" s="54"/>
      <c r="P27" s="4"/>
      <c r="Q27" s="114">
        <v>534546</v>
      </c>
      <c r="R27" s="54">
        <f t="shared" si="5"/>
        <v>-534546</v>
      </c>
      <c r="T27" s="111" t="s">
        <v>106</v>
      </c>
    </row>
    <row r="28" spans="1:22" ht="30" x14ac:dyDescent="0.25">
      <c r="A28" s="4">
        <v>23</v>
      </c>
      <c r="B28" s="5">
        <f t="shared" si="2"/>
        <v>45537</v>
      </c>
      <c r="C28" s="9">
        <f t="shared" si="0"/>
        <v>45543</v>
      </c>
      <c r="D28" s="17"/>
      <c r="E28" s="20"/>
      <c r="F28" s="21"/>
      <c r="G28" s="22"/>
      <c r="H28" s="53"/>
      <c r="I28" s="54"/>
      <c r="J28" s="63">
        <f t="shared" si="1"/>
        <v>0</v>
      </c>
      <c r="L28" s="5">
        <v>45530</v>
      </c>
      <c r="M28" s="4" t="s">
        <v>60</v>
      </c>
      <c r="N28" s="54"/>
      <c r="O28" s="54"/>
      <c r="P28" s="4"/>
      <c r="Q28" s="114">
        <v>538581</v>
      </c>
      <c r="R28" s="54">
        <f t="shared" si="5"/>
        <v>-538581</v>
      </c>
      <c r="T28" s="111" t="s">
        <v>107</v>
      </c>
      <c r="V28" s="113"/>
    </row>
    <row r="29" spans="1:22" ht="30" x14ac:dyDescent="0.25">
      <c r="A29" s="4">
        <v>24</v>
      </c>
      <c r="B29" s="5">
        <f t="shared" si="2"/>
        <v>45544</v>
      </c>
      <c r="C29" s="9">
        <f t="shared" si="0"/>
        <v>45550</v>
      </c>
      <c r="D29" s="17"/>
      <c r="E29" s="20"/>
      <c r="F29" s="21"/>
      <c r="G29" s="22"/>
      <c r="H29" s="53"/>
      <c r="I29" s="54"/>
      <c r="J29" s="63">
        <f t="shared" si="1"/>
        <v>0</v>
      </c>
      <c r="L29" s="5">
        <v>45533</v>
      </c>
      <c r="M29" s="4" t="s">
        <v>61</v>
      </c>
      <c r="N29" s="54"/>
      <c r="O29" s="54"/>
      <c r="P29" s="4"/>
      <c r="Q29" s="114">
        <v>452855</v>
      </c>
      <c r="R29" s="54">
        <f t="shared" si="5"/>
        <v>-452855</v>
      </c>
      <c r="T29" s="111" t="s">
        <v>109</v>
      </c>
    </row>
    <row r="30" spans="1:22" x14ac:dyDescent="0.25">
      <c r="A30" s="4">
        <v>25</v>
      </c>
      <c r="B30" s="5">
        <f t="shared" si="2"/>
        <v>45551</v>
      </c>
      <c r="C30" s="9">
        <f t="shared" si="0"/>
        <v>45557</v>
      </c>
      <c r="D30" s="17"/>
      <c r="E30" s="20"/>
      <c r="F30" s="21"/>
      <c r="G30" s="22"/>
      <c r="H30" s="53"/>
      <c r="I30" s="54"/>
      <c r="J30" s="63">
        <f t="shared" si="1"/>
        <v>0</v>
      </c>
      <c r="L30" s="5">
        <v>45537</v>
      </c>
      <c r="M30" s="4" t="s">
        <v>62</v>
      </c>
      <c r="N30" s="54"/>
      <c r="O30" s="54"/>
      <c r="P30" s="4">
        <v>1344413</v>
      </c>
      <c r="Q30" s="4">
        <v>1344413</v>
      </c>
      <c r="R30" s="54">
        <f t="shared" si="5"/>
        <v>0</v>
      </c>
      <c r="T30" t="s">
        <v>110</v>
      </c>
    </row>
    <row r="31" spans="1:22" ht="30" x14ac:dyDescent="0.25">
      <c r="A31" s="4">
        <v>26</v>
      </c>
      <c r="B31" s="5">
        <f t="shared" si="2"/>
        <v>45558</v>
      </c>
      <c r="C31" s="9">
        <f t="shared" si="0"/>
        <v>45564</v>
      </c>
      <c r="D31" s="17"/>
      <c r="E31" s="20"/>
      <c r="F31" s="21"/>
      <c r="G31" s="22"/>
      <c r="H31" s="53"/>
      <c r="I31" s="54"/>
      <c r="J31" s="63">
        <f t="shared" si="1"/>
        <v>0</v>
      </c>
      <c r="L31" s="5">
        <v>45540</v>
      </c>
      <c r="M31" s="4" t="s">
        <v>63</v>
      </c>
      <c r="N31" s="54"/>
      <c r="O31" s="54"/>
      <c r="P31" s="4"/>
      <c r="Q31" s="4">
        <v>1518026</v>
      </c>
      <c r="R31" s="54">
        <f t="shared" si="5"/>
        <v>-1518026</v>
      </c>
      <c r="T31" s="111" t="s">
        <v>111</v>
      </c>
    </row>
    <row r="32" spans="1:22" x14ac:dyDescent="0.25">
      <c r="A32" s="4">
        <v>27</v>
      </c>
      <c r="B32" s="5">
        <f t="shared" si="2"/>
        <v>45565</v>
      </c>
      <c r="C32" s="9">
        <f t="shared" si="0"/>
        <v>45571</v>
      </c>
      <c r="D32" s="17"/>
      <c r="E32" s="20"/>
      <c r="F32" s="21"/>
      <c r="G32" s="22"/>
      <c r="H32" s="53"/>
      <c r="I32" s="54"/>
      <c r="J32" s="63">
        <f t="shared" si="1"/>
        <v>0</v>
      </c>
      <c r="L32" s="5">
        <v>45544</v>
      </c>
      <c r="M32" s="4" t="s">
        <v>64</v>
      </c>
      <c r="N32" s="54"/>
      <c r="O32" s="54"/>
      <c r="P32" s="4">
        <v>715939</v>
      </c>
      <c r="Q32" s="4">
        <v>715939</v>
      </c>
      <c r="R32" s="54">
        <f t="shared" si="5"/>
        <v>0</v>
      </c>
      <c r="T32" t="s">
        <v>112</v>
      </c>
    </row>
    <row r="33" spans="1:22" ht="30" x14ac:dyDescent="0.25">
      <c r="A33" s="4">
        <v>28</v>
      </c>
      <c r="B33" s="5">
        <f t="shared" si="2"/>
        <v>45572</v>
      </c>
      <c r="C33" s="9">
        <f t="shared" si="0"/>
        <v>45578</v>
      </c>
      <c r="D33" s="17"/>
      <c r="E33" s="20"/>
      <c r="F33" s="21"/>
      <c r="G33" s="22"/>
      <c r="H33" s="53"/>
      <c r="I33" s="54"/>
      <c r="J33" s="63">
        <f t="shared" si="1"/>
        <v>0</v>
      </c>
      <c r="L33" s="5">
        <v>45545</v>
      </c>
      <c r="M33" s="4" t="s">
        <v>65</v>
      </c>
      <c r="N33" s="54"/>
      <c r="O33" s="54"/>
      <c r="P33" s="4"/>
      <c r="Q33" s="4">
        <v>6626782</v>
      </c>
      <c r="R33" s="54">
        <f t="shared" si="5"/>
        <v>-6626782</v>
      </c>
      <c r="T33" s="111" t="s">
        <v>113</v>
      </c>
    </row>
    <row r="34" spans="1:22" x14ac:dyDescent="0.25">
      <c r="A34" s="4">
        <v>29</v>
      </c>
      <c r="B34" s="5">
        <f t="shared" si="2"/>
        <v>45579</v>
      </c>
      <c r="C34" s="9">
        <f t="shared" si="0"/>
        <v>45585</v>
      </c>
      <c r="D34" s="17"/>
      <c r="E34" s="20"/>
      <c r="F34" s="21"/>
      <c r="G34" s="22"/>
      <c r="H34" s="53"/>
      <c r="I34" s="54"/>
      <c r="J34" s="63">
        <f t="shared" si="1"/>
        <v>0</v>
      </c>
      <c r="L34" s="5"/>
      <c r="M34" s="4" t="s">
        <v>72</v>
      </c>
      <c r="N34" s="54"/>
      <c r="O34" s="54"/>
      <c r="P34" s="4"/>
      <c r="Q34" s="4"/>
      <c r="R34" s="54">
        <f t="shared" si="5"/>
        <v>0</v>
      </c>
    </row>
    <row r="35" spans="1:22" x14ac:dyDescent="0.25">
      <c r="A35" s="4">
        <v>30</v>
      </c>
      <c r="B35" s="5">
        <f t="shared" si="2"/>
        <v>45586</v>
      </c>
      <c r="C35" s="9">
        <f t="shared" si="0"/>
        <v>45592</v>
      </c>
      <c r="D35" s="17"/>
      <c r="E35" s="20"/>
      <c r="F35" s="21"/>
      <c r="G35" s="22"/>
      <c r="H35" s="53"/>
      <c r="I35" s="54"/>
      <c r="J35" s="63">
        <f t="shared" si="1"/>
        <v>0</v>
      </c>
      <c r="L35" s="5"/>
      <c r="M35" s="4" t="s">
        <v>73</v>
      </c>
      <c r="N35" s="54"/>
      <c r="O35" s="54"/>
      <c r="P35" s="4"/>
      <c r="Q35" s="4"/>
      <c r="R35" s="54">
        <f t="shared" si="5"/>
        <v>0</v>
      </c>
    </row>
    <row r="36" spans="1:22" x14ac:dyDescent="0.25">
      <c r="A36" s="4">
        <v>31</v>
      </c>
      <c r="B36" s="5">
        <f t="shared" si="2"/>
        <v>45593</v>
      </c>
      <c r="C36" s="9">
        <f t="shared" si="0"/>
        <v>45599</v>
      </c>
      <c r="D36" s="17"/>
      <c r="E36" s="20"/>
      <c r="F36" s="21"/>
      <c r="G36" s="22"/>
      <c r="H36" s="53"/>
      <c r="I36" s="54"/>
      <c r="J36" s="63">
        <f t="shared" si="1"/>
        <v>0</v>
      </c>
      <c r="L36" s="5"/>
      <c r="M36" s="4" t="s">
        <v>74</v>
      </c>
      <c r="N36" s="54"/>
      <c r="O36" s="54"/>
      <c r="P36" s="4"/>
      <c r="Q36" s="4"/>
      <c r="R36" s="54">
        <f t="shared" si="5"/>
        <v>0</v>
      </c>
      <c r="U36" s="93"/>
    </row>
    <row r="37" spans="1:22" x14ac:dyDescent="0.25">
      <c r="A37" s="4">
        <v>32</v>
      </c>
      <c r="B37" s="5">
        <f t="shared" si="2"/>
        <v>45600</v>
      </c>
      <c r="C37" s="9">
        <f t="shared" si="0"/>
        <v>45606</v>
      </c>
      <c r="D37" s="17"/>
      <c r="E37" s="20"/>
      <c r="F37" s="21"/>
      <c r="G37" s="22"/>
      <c r="H37" s="53"/>
      <c r="I37" s="54"/>
      <c r="J37" s="63">
        <f t="shared" si="1"/>
        <v>0</v>
      </c>
      <c r="L37" s="5"/>
      <c r="M37" s="4" t="s">
        <v>75</v>
      </c>
      <c r="N37" s="54"/>
      <c r="O37" s="54"/>
      <c r="P37" s="4"/>
      <c r="Q37" s="4"/>
      <c r="R37" s="54">
        <f t="shared" si="5"/>
        <v>0</v>
      </c>
      <c r="U37" s="94"/>
    </row>
    <row r="38" spans="1:22" x14ac:dyDescent="0.25">
      <c r="A38" s="4">
        <v>33</v>
      </c>
      <c r="B38" s="5">
        <f t="shared" si="2"/>
        <v>45607</v>
      </c>
      <c r="C38" s="9">
        <f t="shared" si="0"/>
        <v>45613</v>
      </c>
      <c r="D38" s="17"/>
      <c r="E38" s="20"/>
      <c r="F38" s="21"/>
      <c r="G38" s="22"/>
      <c r="H38" s="53"/>
      <c r="I38" s="54"/>
      <c r="J38" s="63">
        <f t="shared" si="1"/>
        <v>0</v>
      </c>
      <c r="L38" s="5"/>
      <c r="M38" s="4" t="s">
        <v>76</v>
      </c>
      <c r="N38" s="54"/>
      <c r="O38" s="54"/>
      <c r="P38" s="4"/>
      <c r="Q38" s="4"/>
      <c r="R38" s="54">
        <f t="shared" si="5"/>
        <v>0</v>
      </c>
      <c r="U38" s="97"/>
    </row>
    <row r="39" spans="1:22" x14ac:dyDescent="0.25">
      <c r="A39" s="4">
        <v>34</v>
      </c>
      <c r="B39" s="5">
        <f t="shared" si="2"/>
        <v>45614</v>
      </c>
      <c r="C39" s="9">
        <f t="shared" si="0"/>
        <v>45620</v>
      </c>
      <c r="D39" s="17"/>
      <c r="E39" s="20"/>
      <c r="F39" s="21"/>
      <c r="G39" s="22"/>
      <c r="H39" s="53"/>
      <c r="I39" s="54"/>
      <c r="J39" s="63">
        <f t="shared" si="1"/>
        <v>0</v>
      </c>
      <c r="L39" s="5"/>
      <c r="M39" s="4" t="s">
        <v>77</v>
      </c>
      <c r="N39" s="54"/>
      <c r="O39" s="54"/>
      <c r="P39" s="4"/>
      <c r="Q39" s="4"/>
      <c r="R39" s="54">
        <f t="shared" si="5"/>
        <v>0</v>
      </c>
    </row>
    <row r="40" spans="1:22" x14ac:dyDescent="0.25">
      <c r="A40" s="4">
        <v>35</v>
      </c>
      <c r="B40" s="5">
        <f t="shared" si="2"/>
        <v>45621</v>
      </c>
      <c r="C40" s="9">
        <f t="shared" si="0"/>
        <v>45627</v>
      </c>
      <c r="D40" s="17"/>
      <c r="E40" s="20"/>
      <c r="F40" s="21"/>
      <c r="G40" s="22"/>
      <c r="H40" s="53"/>
      <c r="I40" s="54"/>
      <c r="J40" s="63">
        <f t="shared" si="1"/>
        <v>0</v>
      </c>
      <c r="L40" s="5"/>
      <c r="M40" s="4" t="s">
        <v>78</v>
      </c>
      <c r="N40" s="54"/>
      <c r="O40" s="54"/>
      <c r="P40" s="4"/>
      <c r="Q40" s="4"/>
      <c r="R40" s="54">
        <f t="shared" si="5"/>
        <v>0</v>
      </c>
    </row>
    <row r="41" spans="1:22" x14ac:dyDescent="0.25">
      <c r="A41" s="4">
        <v>36</v>
      </c>
      <c r="B41" s="5">
        <f t="shared" si="2"/>
        <v>45628</v>
      </c>
      <c r="C41" s="9">
        <f t="shared" si="0"/>
        <v>45634</v>
      </c>
      <c r="D41" s="17"/>
      <c r="E41" s="20"/>
      <c r="F41" s="21"/>
      <c r="G41" s="22"/>
      <c r="H41" s="53"/>
      <c r="I41" s="54"/>
      <c r="J41" s="63">
        <f t="shared" si="1"/>
        <v>0</v>
      </c>
      <c r="L41" s="5"/>
      <c r="M41" s="4" t="s">
        <v>66</v>
      </c>
      <c r="N41" s="54"/>
      <c r="O41" s="54"/>
      <c r="P41" s="4"/>
      <c r="Q41" s="4"/>
      <c r="R41" s="54">
        <f t="shared" si="5"/>
        <v>0</v>
      </c>
      <c r="U41" s="96"/>
      <c r="V41" s="94"/>
    </row>
    <row r="42" spans="1:22" x14ac:dyDescent="0.25">
      <c r="A42" s="4">
        <v>37</v>
      </c>
      <c r="B42" s="5">
        <f t="shared" si="2"/>
        <v>45635</v>
      </c>
      <c r="C42" s="9">
        <f t="shared" si="0"/>
        <v>45641</v>
      </c>
      <c r="D42" s="17"/>
      <c r="E42" s="20"/>
      <c r="F42" s="21"/>
      <c r="G42" s="22"/>
      <c r="H42" s="53"/>
      <c r="I42" s="54"/>
      <c r="J42" s="63">
        <f t="shared" si="1"/>
        <v>0</v>
      </c>
      <c r="L42" s="5"/>
      <c r="M42" s="4" t="s">
        <v>67</v>
      </c>
      <c r="N42" s="54"/>
      <c r="O42" s="54"/>
      <c r="P42" s="4"/>
      <c r="Q42" s="4"/>
      <c r="R42" s="54">
        <f t="shared" si="5"/>
        <v>0</v>
      </c>
      <c r="U42" s="18"/>
      <c r="V42" s="94"/>
    </row>
    <row r="43" spans="1:22" x14ac:dyDescent="0.25">
      <c r="A43" s="4">
        <v>38</v>
      </c>
      <c r="B43" s="5">
        <f t="shared" si="2"/>
        <v>45642</v>
      </c>
      <c r="C43" s="9">
        <f t="shared" si="0"/>
        <v>45648</v>
      </c>
      <c r="D43" s="17"/>
      <c r="E43" s="20"/>
      <c r="F43" s="21"/>
      <c r="G43" s="22"/>
      <c r="H43" s="53"/>
      <c r="I43" s="54"/>
      <c r="J43" s="63">
        <f t="shared" si="1"/>
        <v>0</v>
      </c>
      <c r="L43" s="5"/>
      <c r="M43" s="4" t="s">
        <v>68</v>
      </c>
      <c r="N43" s="54"/>
      <c r="O43" s="54"/>
      <c r="P43" s="4"/>
      <c r="Q43" s="4"/>
      <c r="R43" s="54">
        <f t="shared" si="5"/>
        <v>0</v>
      </c>
      <c r="V43" s="94"/>
    </row>
    <row r="44" spans="1:22" x14ac:dyDescent="0.25">
      <c r="A44" s="4">
        <v>39</v>
      </c>
      <c r="B44" s="5">
        <f t="shared" si="2"/>
        <v>45649</v>
      </c>
      <c r="C44" s="9">
        <f t="shared" si="0"/>
        <v>45655</v>
      </c>
      <c r="D44" s="17"/>
      <c r="E44" s="20"/>
      <c r="F44" s="21"/>
      <c r="G44" s="22"/>
      <c r="H44" s="53"/>
      <c r="I44" s="54"/>
      <c r="J44" s="63">
        <f t="shared" si="1"/>
        <v>0</v>
      </c>
      <c r="L44" s="4"/>
      <c r="M44" s="4"/>
      <c r="N44" s="54"/>
      <c r="O44" s="54"/>
      <c r="P44" s="4"/>
      <c r="Q44" s="4"/>
      <c r="R44" s="54">
        <f t="shared" si="5"/>
        <v>0</v>
      </c>
      <c r="U44" s="96"/>
      <c r="V44" s="94"/>
    </row>
    <row r="45" spans="1:22" x14ac:dyDescent="0.25">
      <c r="A45" s="4">
        <v>40</v>
      </c>
      <c r="B45" s="5">
        <f t="shared" si="2"/>
        <v>45656</v>
      </c>
      <c r="C45" s="9">
        <f t="shared" si="0"/>
        <v>45662</v>
      </c>
      <c r="D45" s="17"/>
      <c r="E45" s="20"/>
      <c r="F45" s="21"/>
      <c r="G45" s="22"/>
      <c r="H45" s="53"/>
      <c r="I45" s="54"/>
      <c r="J45" s="63">
        <f t="shared" si="1"/>
        <v>0</v>
      </c>
      <c r="L45" s="4"/>
      <c r="M45" s="4"/>
      <c r="N45" s="54"/>
      <c r="O45" s="54"/>
      <c r="P45" s="4"/>
      <c r="Q45" s="4"/>
      <c r="R45" s="54">
        <f t="shared" si="5"/>
        <v>0</v>
      </c>
      <c r="U45" s="18"/>
      <c r="V45" s="94"/>
    </row>
    <row r="46" spans="1:22" x14ac:dyDescent="0.25">
      <c r="A46" s="4">
        <v>41</v>
      </c>
      <c r="B46" s="5">
        <f t="shared" si="2"/>
        <v>45663</v>
      </c>
      <c r="C46" s="9">
        <f t="shared" si="0"/>
        <v>45669</v>
      </c>
      <c r="D46" s="17"/>
      <c r="E46" s="20"/>
      <c r="F46" s="21"/>
      <c r="G46" s="22"/>
      <c r="H46" s="53"/>
      <c r="I46" s="54"/>
      <c r="J46" s="63">
        <f t="shared" si="1"/>
        <v>0</v>
      </c>
      <c r="L46" s="4"/>
      <c r="M46" s="4"/>
      <c r="N46" s="54"/>
      <c r="O46" s="54"/>
      <c r="P46" s="4"/>
      <c r="Q46" s="4"/>
      <c r="R46" s="54">
        <f t="shared" si="5"/>
        <v>0</v>
      </c>
    </row>
    <row r="47" spans="1:22" x14ac:dyDescent="0.25">
      <c r="A47" s="4">
        <v>42</v>
      </c>
      <c r="B47" s="5">
        <f t="shared" si="2"/>
        <v>45670</v>
      </c>
      <c r="C47" s="9">
        <f t="shared" si="0"/>
        <v>45676</v>
      </c>
      <c r="D47" s="17"/>
      <c r="E47" s="20"/>
      <c r="F47" s="21"/>
      <c r="G47" s="22"/>
      <c r="H47" s="53"/>
      <c r="I47" s="54"/>
      <c r="J47" s="63">
        <f t="shared" si="1"/>
        <v>0</v>
      </c>
      <c r="L47" s="4"/>
      <c r="M47" s="4"/>
      <c r="N47" s="54"/>
      <c r="O47" s="54"/>
      <c r="P47" s="4"/>
      <c r="Q47" s="4"/>
      <c r="R47" s="54">
        <f t="shared" si="5"/>
        <v>0</v>
      </c>
    </row>
    <row r="48" spans="1:22" x14ac:dyDescent="0.25">
      <c r="A48" s="4">
        <v>43</v>
      </c>
      <c r="B48" s="5">
        <f t="shared" si="2"/>
        <v>45677</v>
      </c>
      <c r="C48" s="9">
        <f t="shared" si="0"/>
        <v>45683</v>
      </c>
      <c r="D48" s="17"/>
      <c r="E48" s="20"/>
      <c r="F48" s="21"/>
      <c r="G48" s="22"/>
      <c r="H48" s="53"/>
      <c r="I48" s="54"/>
      <c r="J48" s="63">
        <f t="shared" si="1"/>
        <v>0</v>
      </c>
      <c r="L48" s="4"/>
      <c r="M48" s="4"/>
      <c r="N48" s="54"/>
      <c r="O48" s="54"/>
      <c r="P48" s="4"/>
      <c r="Q48" s="4"/>
      <c r="R48" s="54">
        <f t="shared" si="5"/>
        <v>0</v>
      </c>
    </row>
    <row r="49" spans="1:20" x14ac:dyDescent="0.25">
      <c r="A49" s="4">
        <v>44</v>
      </c>
      <c r="B49" s="5">
        <f t="shared" si="2"/>
        <v>45684</v>
      </c>
      <c r="C49" s="9">
        <f t="shared" si="0"/>
        <v>45690</v>
      </c>
      <c r="D49" s="17"/>
      <c r="E49" s="20"/>
      <c r="F49" s="21"/>
      <c r="G49" s="22"/>
      <c r="H49" s="53"/>
      <c r="I49" s="54"/>
      <c r="J49" s="63">
        <f t="shared" si="1"/>
        <v>0</v>
      </c>
      <c r="L49" s="4"/>
      <c r="M49" s="4"/>
      <c r="N49" s="54"/>
      <c r="O49" s="54"/>
      <c r="P49" s="4"/>
      <c r="Q49" s="4"/>
      <c r="R49" s="54">
        <f t="shared" si="5"/>
        <v>0</v>
      </c>
    </row>
    <row r="50" spans="1:20" x14ac:dyDescent="0.25">
      <c r="A50" s="4">
        <v>45</v>
      </c>
      <c r="B50" s="5">
        <f t="shared" si="2"/>
        <v>45691</v>
      </c>
      <c r="C50" s="9">
        <f t="shared" si="0"/>
        <v>45697</v>
      </c>
      <c r="D50" s="17"/>
      <c r="E50" s="20"/>
      <c r="F50" s="21"/>
      <c r="G50" s="22"/>
      <c r="H50" s="53"/>
      <c r="I50" s="54"/>
      <c r="J50" s="63">
        <f t="shared" si="1"/>
        <v>0</v>
      </c>
      <c r="L50" s="4"/>
      <c r="M50" s="4"/>
      <c r="N50" s="54"/>
      <c r="O50" s="54"/>
      <c r="P50" s="4"/>
      <c r="Q50" s="4"/>
      <c r="R50" s="4">
        <f t="shared" si="5"/>
        <v>0</v>
      </c>
    </row>
    <row r="51" spans="1:20" x14ac:dyDescent="0.25">
      <c r="A51" s="4">
        <v>46</v>
      </c>
      <c r="B51" s="5">
        <f t="shared" si="2"/>
        <v>45698</v>
      </c>
      <c r="C51" s="9">
        <f t="shared" si="0"/>
        <v>45704</v>
      </c>
      <c r="D51" s="17"/>
      <c r="E51" s="20"/>
      <c r="F51" s="21"/>
      <c r="G51" s="22"/>
      <c r="H51" s="53"/>
      <c r="I51" s="54"/>
      <c r="J51" s="63">
        <f t="shared" si="1"/>
        <v>0</v>
      </c>
      <c r="L51" s="4"/>
      <c r="M51" s="4"/>
      <c r="N51" s="54"/>
      <c r="O51" s="54"/>
      <c r="P51" s="4"/>
      <c r="Q51" s="4"/>
      <c r="R51" s="4">
        <f t="shared" si="5"/>
        <v>0</v>
      </c>
      <c r="T51" s="93"/>
    </row>
    <row r="52" spans="1:20" x14ac:dyDescent="0.25">
      <c r="A52" s="4">
        <v>47</v>
      </c>
      <c r="B52" s="5">
        <f t="shared" si="2"/>
        <v>45705</v>
      </c>
      <c r="C52" s="9">
        <f t="shared" si="0"/>
        <v>45711</v>
      </c>
      <c r="D52" s="17"/>
      <c r="E52" s="20"/>
      <c r="F52" s="21"/>
      <c r="G52" s="22"/>
      <c r="H52" s="53"/>
      <c r="I52" s="54"/>
      <c r="J52" s="63">
        <f t="shared" si="1"/>
        <v>0</v>
      </c>
      <c r="L52" s="4"/>
      <c r="M52" s="4"/>
      <c r="N52" s="54"/>
      <c r="O52" s="54"/>
      <c r="P52" s="4"/>
      <c r="Q52" s="4"/>
      <c r="R52" s="4">
        <f t="shared" si="5"/>
        <v>0</v>
      </c>
      <c r="T52" s="94"/>
    </row>
    <row r="53" spans="1:20" x14ac:dyDescent="0.25">
      <c r="A53" s="4">
        <v>48</v>
      </c>
      <c r="B53" s="5">
        <f t="shared" si="2"/>
        <v>45712</v>
      </c>
      <c r="C53" s="9">
        <f t="shared" si="0"/>
        <v>45718</v>
      </c>
      <c r="D53" s="17"/>
      <c r="E53" s="20"/>
      <c r="F53" s="21"/>
      <c r="G53" s="22"/>
      <c r="H53" s="53"/>
      <c r="I53" s="54"/>
      <c r="J53" s="63">
        <f t="shared" si="1"/>
        <v>0</v>
      </c>
      <c r="L53" s="4"/>
      <c r="M53" s="4"/>
      <c r="N53" s="54"/>
      <c r="O53" s="54"/>
      <c r="P53" s="4"/>
      <c r="Q53" s="4"/>
      <c r="R53" s="4">
        <f t="shared" si="5"/>
        <v>0</v>
      </c>
      <c r="T53" s="113"/>
    </row>
    <row r="54" spans="1:20" x14ac:dyDescent="0.25">
      <c r="A54" s="4">
        <v>49</v>
      </c>
      <c r="B54" s="5">
        <f t="shared" si="2"/>
        <v>45719</v>
      </c>
      <c r="C54" s="9">
        <f t="shared" si="0"/>
        <v>45725</v>
      </c>
      <c r="D54" s="17"/>
      <c r="E54" s="20"/>
      <c r="F54" s="21"/>
      <c r="G54" s="22"/>
      <c r="H54" s="53"/>
      <c r="I54" s="54"/>
      <c r="J54" s="63">
        <f t="shared" si="1"/>
        <v>0</v>
      </c>
      <c r="L54" s="4"/>
      <c r="M54" s="4"/>
      <c r="N54" s="54"/>
      <c r="O54" s="54"/>
      <c r="P54" s="4"/>
      <c r="Q54" s="4"/>
      <c r="R54" s="4">
        <f t="shared" si="5"/>
        <v>0</v>
      </c>
    </row>
    <row r="55" spans="1:20" x14ac:dyDescent="0.25">
      <c r="A55" s="4">
        <v>50</v>
      </c>
      <c r="B55" s="5">
        <f t="shared" si="2"/>
        <v>45726</v>
      </c>
      <c r="C55" s="9">
        <f t="shared" si="0"/>
        <v>45732</v>
      </c>
      <c r="D55" s="17"/>
      <c r="E55" s="20"/>
      <c r="F55" s="21"/>
      <c r="G55" s="22"/>
      <c r="H55" s="53"/>
      <c r="I55" s="54"/>
      <c r="J55" s="63">
        <f t="shared" si="1"/>
        <v>0</v>
      </c>
      <c r="L55" s="4"/>
      <c r="M55" s="4"/>
      <c r="N55" s="54"/>
      <c r="O55" s="54"/>
      <c r="P55" s="4"/>
      <c r="Q55" s="4"/>
      <c r="R55" s="4">
        <f t="shared" si="5"/>
        <v>0</v>
      </c>
    </row>
    <row r="56" spans="1:20" x14ac:dyDescent="0.25">
      <c r="A56" s="4">
        <v>51</v>
      </c>
      <c r="B56" s="5">
        <f t="shared" si="2"/>
        <v>45733</v>
      </c>
      <c r="C56" s="9">
        <f t="shared" si="0"/>
        <v>45739</v>
      </c>
      <c r="D56" s="17"/>
      <c r="E56" s="20"/>
      <c r="F56" s="21"/>
      <c r="G56" s="22"/>
      <c r="H56" s="53"/>
      <c r="I56" s="54"/>
      <c r="J56" s="63">
        <f t="shared" si="1"/>
        <v>0</v>
      </c>
      <c r="L56" s="4"/>
      <c r="M56" s="4"/>
      <c r="N56" s="54"/>
      <c r="O56" s="54"/>
      <c r="P56" s="4"/>
      <c r="Q56" s="4"/>
      <c r="R56" s="4">
        <f t="shared" si="5"/>
        <v>0</v>
      </c>
    </row>
    <row r="57" spans="1:20" x14ac:dyDescent="0.25">
      <c r="A57" s="4">
        <v>52</v>
      </c>
      <c r="B57" s="5">
        <f t="shared" si="2"/>
        <v>45740</v>
      </c>
      <c r="C57" s="9">
        <f t="shared" si="0"/>
        <v>45746</v>
      </c>
      <c r="D57" s="17"/>
      <c r="E57" s="20"/>
      <c r="F57" s="21"/>
      <c r="G57" s="22"/>
      <c r="H57" s="53"/>
      <c r="I57" s="54"/>
      <c r="J57" s="63">
        <f t="shared" si="1"/>
        <v>0</v>
      </c>
      <c r="L57" s="4"/>
      <c r="M57" s="4"/>
      <c r="N57" s="54"/>
      <c r="O57" s="54"/>
      <c r="P57" s="4"/>
      <c r="Q57" s="4"/>
      <c r="R57" s="4">
        <f t="shared" si="5"/>
        <v>0</v>
      </c>
    </row>
    <row r="58" spans="1:20" ht="15.75" thickBot="1" x14ac:dyDescent="0.3">
      <c r="A58" s="31">
        <v>53</v>
      </c>
      <c r="B58" s="32">
        <f t="shared" si="2"/>
        <v>45747</v>
      </c>
      <c r="C58" s="33">
        <f t="shared" si="0"/>
        <v>45753</v>
      </c>
      <c r="D58" s="34"/>
      <c r="E58" s="35"/>
      <c r="F58" s="36"/>
      <c r="G58" s="37"/>
      <c r="H58" s="55"/>
      <c r="I58" s="56"/>
      <c r="J58" s="63">
        <f t="shared" si="1"/>
        <v>0</v>
      </c>
      <c r="L58" s="4"/>
      <c r="M58" s="4"/>
      <c r="N58" s="54"/>
      <c r="O58" s="54"/>
      <c r="P58" s="4"/>
      <c r="Q58" s="4"/>
      <c r="R58" s="4">
        <f t="shared" si="5"/>
        <v>0</v>
      </c>
    </row>
    <row r="59" spans="1:20" s="6" customFormat="1" ht="16.5" thickBot="1" x14ac:dyDescent="0.3">
      <c r="A59" s="38"/>
      <c r="B59" s="39"/>
      <c r="C59" s="40" t="s">
        <v>8</v>
      </c>
      <c r="D59" s="42"/>
      <c r="E59" s="43">
        <f>SUM(E6:E58)</f>
        <v>18707.259999999998</v>
      </c>
      <c r="F59" s="44">
        <f t="shared" ref="F59:J59" si="6">SUM(F6:F58)</f>
        <v>20865.509999999998</v>
      </c>
      <c r="G59" s="45">
        <f t="shared" si="6"/>
        <v>-2158.2600000000011</v>
      </c>
      <c r="H59" s="57">
        <f t="shared" si="6"/>
        <v>-6766915</v>
      </c>
      <c r="I59" s="58">
        <f t="shared" si="6"/>
        <v>17428040</v>
      </c>
      <c r="J59" s="65">
        <f t="shared" si="6"/>
        <v>10661125</v>
      </c>
      <c r="L59" s="68" t="s">
        <v>0</v>
      </c>
      <c r="M59" s="68"/>
      <c r="N59" s="69">
        <f>SUM(N6:N58)</f>
        <v>-10854599</v>
      </c>
      <c r="O59" s="69">
        <f>SUM(O6:O58)</f>
        <v>0</v>
      </c>
      <c r="P59" s="69">
        <f>SUM(P6:P58)</f>
        <v>14628766</v>
      </c>
      <c r="Q59" s="69">
        <f t="shared" ref="Q59" si="7">SUM(Q6:Q58)</f>
        <v>25489997</v>
      </c>
      <c r="R59" s="69">
        <f>+J59-Q59</f>
        <v>-14828872</v>
      </c>
    </row>
    <row r="61" spans="1:20" x14ac:dyDescent="0.25">
      <c r="B61" s="41" t="s">
        <v>18</v>
      </c>
      <c r="H61" s="15"/>
      <c r="I61" s="59" t="s">
        <v>6</v>
      </c>
      <c r="J61" s="15">
        <f>SUMIF(J5:J58,"&gt;0")</f>
        <v>25489997</v>
      </c>
      <c r="K61" s="6"/>
      <c r="L61" s="47"/>
      <c r="M61" s="47"/>
      <c r="N61" s="15"/>
      <c r="O61" s="15"/>
      <c r="P61" s="47"/>
      <c r="Q61" s="46" t="s">
        <v>20</v>
      </c>
      <c r="R61" s="15">
        <f>+J61-Q59</f>
        <v>0</v>
      </c>
    </row>
    <row r="62" spans="1:20" x14ac:dyDescent="0.25">
      <c r="B62" s="41" t="s">
        <v>17</v>
      </c>
      <c r="H62" s="15"/>
      <c r="I62" s="59" t="s">
        <v>16</v>
      </c>
      <c r="J62" s="15">
        <f>SUMIF(J5:J58,"&lt;0")</f>
        <v>-14628766</v>
      </c>
      <c r="K62" s="6"/>
      <c r="L62" s="47"/>
      <c r="M62" s="47"/>
      <c r="N62" s="15"/>
      <c r="O62" s="15"/>
      <c r="P62" s="47"/>
      <c r="Q62" s="46" t="s">
        <v>19</v>
      </c>
      <c r="R62" s="15">
        <f>+J62+P59</f>
        <v>0</v>
      </c>
    </row>
    <row r="64" spans="1:20" ht="39" customHeight="1" x14ac:dyDescent="0.25">
      <c r="M64" s="66"/>
      <c r="N64" s="66" t="s">
        <v>21</v>
      </c>
      <c r="O64" s="66" t="s">
        <v>23</v>
      </c>
      <c r="P64" s="66" t="s">
        <v>22</v>
      </c>
      <c r="T64">
        <v>11233151</v>
      </c>
    </row>
    <row r="65" spans="5:20" ht="18.75" customHeight="1" x14ac:dyDescent="0.25">
      <c r="H65" s="1"/>
      <c r="I65" s="19"/>
      <c r="J65" s="19"/>
      <c r="M65" s="4"/>
      <c r="N65" s="95">
        <v>45545.542974537035</v>
      </c>
      <c r="O65" s="112">
        <f>+R61</f>
        <v>0</v>
      </c>
      <c r="P65" s="54">
        <f>+R62</f>
        <v>0</v>
      </c>
      <c r="R65" s="7"/>
    </row>
    <row r="66" spans="5:20" x14ac:dyDescent="0.25">
      <c r="E66" s="1"/>
      <c r="F66" s="1"/>
      <c r="G66" s="1"/>
      <c r="H66" s="1"/>
      <c r="I66"/>
      <c r="J66" s="94"/>
      <c r="L66"/>
      <c r="M66"/>
      <c r="N66" s="18"/>
      <c r="O66" s="18"/>
      <c r="P66"/>
      <c r="T66" s="94"/>
    </row>
    <row r="67" spans="5:20" x14ac:dyDescent="0.25">
      <c r="E67" s="19">
        <v>674.14</v>
      </c>
      <c r="F67" s="19">
        <v>1233.22</v>
      </c>
      <c r="G67" s="19">
        <v>-559.07000000000005</v>
      </c>
      <c r="J67" s="116"/>
      <c r="T67" s="94"/>
    </row>
    <row r="68" spans="5:20" x14ac:dyDescent="0.25">
      <c r="F68" s="7">
        <v>16608405</v>
      </c>
      <c r="J68" s="116"/>
    </row>
    <row r="69" spans="5:20" ht="15.75" thickBot="1" x14ac:dyDescent="0.3">
      <c r="F69" s="7">
        <v>1685318</v>
      </c>
    </row>
    <row r="70" spans="5:20" ht="20.25" thickBot="1" x14ac:dyDescent="0.3">
      <c r="F70" s="19">
        <f>SUM(F68:F69)</f>
        <v>18293723</v>
      </c>
      <c r="M70" s="73"/>
      <c r="N70" s="74"/>
      <c r="O70" s="74"/>
      <c r="P70" s="8" t="s">
        <v>31</v>
      </c>
      <c r="Q70" s="75"/>
      <c r="R70" s="76"/>
    </row>
    <row r="71" spans="5:20" ht="30" x14ac:dyDescent="0.25">
      <c r="M71" s="71"/>
      <c r="N71" s="72" t="s">
        <v>24</v>
      </c>
      <c r="O71" s="81" t="s">
        <v>34</v>
      </c>
      <c r="P71" s="71" t="s">
        <v>26</v>
      </c>
      <c r="Q71" s="71" t="s">
        <v>1</v>
      </c>
      <c r="R71" s="71" t="s">
        <v>27</v>
      </c>
    </row>
    <row r="72" spans="5:20" x14ac:dyDescent="0.25">
      <c r="M72" s="68" t="s">
        <v>30</v>
      </c>
      <c r="N72" s="69">
        <v>57848556</v>
      </c>
      <c r="O72" s="69">
        <v>0</v>
      </c>
      <c r="P72" s="68">
        <v>10181382</v>
      </c>
      <c r="Q72" s="68">
        <v>68029938</v>
      </c>
      <c r="R72" s="69">
        <f>N72+O72+P72-Q72</f>
        <v>0</v>
      </c>
    </row>
    <row r="73" spans="5:20" x14ac:dyDescent="0.25">
      <c r="M73" s="68" t="s">
        <v>33</v>
      </c>
      <c r="N73" s="69">
        <v>55308184</v>
      </c>
      <c r="O73" s="69">
        <v>5862759</v>
      </c>
      <c r="P73" s="68">
        <v>0</v>
      </c>
      <c r="Q73" s="68">
        <v>61170943</v>
      </c>
      <c r="R73" s="69">
        <f>N73+O73+P73-Q73</f>
        <v>0</v>
      </c>
    </row>
    <row r="74" spans="5:20" x14ac:dyDescent="0.25">
      <c r="M74" s="68" t="s">
        <v>39</v>
      </c>
      <c r="N74" s="69">
        <v>2668895</v>
      </c>
      <c r="O74" s="69">
        <v>0</v>
      </c>
      <c r="P74" s="69">
        <v>9554036.0099999998</v>
      </c>
      <c r="Q74" s="69">
        <v>12245419.01</v>
      </c>
      <c r="R74" s="69">
        <f>N74+O74+P74-Q74</f>
        <v>-22488</v>
      </c>
    </row>
    <row r="75" spans="5:20" x14ac:dyDescent="0.25">
      <c r="M75" s="68" t="s">
        <v>38</v>
      </c>
      <c r="N75" s="69">
        <v>-34116735.262999997</v>
      </c>
      <c r="O75" s="69">
        <v>-8768725</v>
      </c>
      <c r="P75" s="69">
        <v>46542501</v>
      </c>
      <c r="Q75" s="69">
        <v>3657040.7370000016</v>
      </c>
      <c r="R75" s="69">
        <f>N75+O75+P75-Q75</f>
        <v>0</v>
      </c>
    </row>
    <row r="76" spans="5:20" x14ac:dyDescent="0.25">
      <c r="M76" s="68" t="s">
        <v>53</v>
      </c>
      <c r="N76" s="69">
        <v>35428518</v>
      </c>
      <c r="O76" s="69">
        <v>-26871077</v>
      </c>
      <c r="P76" s="69">
        <v>63607776</v>
      </c>
      <c r="Q76" s="69">
        <v>69597346</v>
      </c>
      <c r="R76" s="69">
        <f>N76+O76+P76-Q76</f>
        <v>2567871</v>
      </c>
    </row>
    <row r="78" spans="5:20" x14ac:dyDescent="0.25">
      <c r="P78" s="7"/>
    </row>
    <row r="79" spans="5:20" x14ac:dyDescent="0.25">
      <c r="E79" s="19" t="s">
        <v>80</v>
      </c>
    </row>
    <row r="90" spans="15:16" x14ac:dyDescent="0.25">
      <c r="O90" s="7">
        <v>845168</v>
      </c>
      <c r="P90" s="1">
        <v>845168</v>
      </c>
    </row>
    <row r="91" spans="15:16" x14ac:dyDescent="0.25">
      <c r="O91" s="116">
        <f>O65+P65</f>
        <v>0</v>
      </c>
    </row>
  </sheetData>
  <phoneticPr fontId="12" type="noConversion"/>
  <conditionalFormatting sqref="L1:L1048576">
    <cfRule type="containsText" dxfId="4" priority="3" operator="containsText" text="Adj">
      <formula>NOT(ISERROR(SEARCH("Adj",L1)))</formula>
    </cfRule>
  </conditionalFormatting>
  <conditionalFormatting sqref="M7:M27">
    <cfRule type="containsText" dxfId="3" priority="2" operator="containsText" text="Adj">
      <formula>NOT(ISERROR(SEARCH("Adj",M7)))</formula>
    </cfRule>
  </conditionalFormatting>
  <conditionalFormatting sqref="M1:M1048576">
    <cfRule type="containsText" dxfId="2" priority="1" operator="containsText" text="Adj">
      <formula>NOT(ISERROR(SEARCH("Adj",M1)))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workbookViewId="0">
      <pane xSplit="4" ySplit="4" topLeftCell="E5" activePane="bottomRight" state="frozen"/>
      <selection activeCell="J43" sqref="J43"/>
      <selection pane="topRight" activeCell="J43" sqref="J43"/>
      <selection pane="bottomLeft" activeCell="J43" sqref="J43"/>
      <selection pane="bottomRight" activeCell="K20" sqref="K20"/>
    </sheetView>
  </sheetViews>
  <sheetFormatPr defaultRowHeight="15" x14ac:dyDescent="0.25"/>
  <cols>
    <col min="1" max="1" width="5.7109375" style="1" customWidth="1"/>
    <col min="2" max="3" width="11.7109375" style="1" customWidth="1"/>
    <col min="4" max="4" width="12.140625" style="1" customWidth="1"/>
    <col min="5" max="7" width="10.7109375" style="19" customWidth="1"/>
    <col min="8" max="10" width="12.28515625" style="7" customWidth="1"/>
    <col min="11" max="11" width="13.7109375" customWidth="1"/>
    <col min="12" max="12" width="13.7109375" style="1" customWidth="1"/>
    <col min="13" max="13" width="11.28515625" style="1" customWidth="1"/>
    <col min="14" max="14" width="15.42578125" style="7" customWidth="1"/>
    <col min="15" max="15" width="13.85546875" style="7" customWidth="1"/>
    <col min="16" max="16" width="15.28515625" style="1" customWidth="1"/>
    <col min="17" max="17" width="15.7109375" style="1" customWidth="1"/>
    <col min="18" max="18" width="13.7109375" style="1" customWidth="1"/>
    <col min="19" max="27" width="13.7109375" customWidth="1"/>
  </cols>
  <sheetData>
    <row r="1" spans="1:22" ht="19.5" thickBot="1" x14ac:dyDescent="0.3">
      <c r="A1" s="70" t="s">
        <v>54</v>
      </c>
    </row>
    <row r="2" spans="1:22" ht="20.25" customHeight="1" thickBot="1" x14ac:dyDescent="0.3">
      <c r="E2" s="23"/>
      <c r="F2" s="24"/>
      <c r="G2" s="24" t="s">
        <v>9</v>
      </c>
      <c r="H2" s="48"/>
      <c r="I2" s="48"/>
      <c r="J2" s="60"/>
    </row>
    <row r="3" spans="1:22" ht="20.25" thickBot="1" x14ac:dyDescent="0.3">
      <c r="A3" s="10"/>
      <c r="B3" s="11" t="s">
        <v>28</v>
      </c>
      <c r="C3" s="11"/>
      <c r="D3" s="8"/>
      <c r="E3" s="25" t="s">
        <v>13</v>
      </c>
      <c r="F3" s="26" t="s">
        <v>13</v>
      </c>
      <c r="G3" s="27" t="s">
        <v>13</v>
      </c>
      <c r="H3" s="49" t="s">
        <v>14</v>
      </c>
      <c r="I3" s="50" t="s">
        <v>55</v>
      </c>
      <c r="J3" s="61" t="s">
        <v>0</v>
      </c>
      <c r="M3" s="73"/>
      <c r="N3" s="74"/>
      <c r="O3" s="74"/>
      <c r="P3" s="8" t="s">
        <v>29</v>
      </c>
      <c r="Q3" s="75"/>
      <c r="R3" s="76"/>
    </row>
    <row r="4" spans="1:22" ht="30.75" thickBot="1" x14ac:dyDescent="0.3">
      <c r="A4" s="12" t="s">
        <v>7</v>
      </c>
      <c r="B4" s="13" t="s">
        <v>4</v>
      </c>
      <c r="C4" s="14" t="s">
        <v>5</v>
      </c>
      <c r="D4" s="14" t="s">
        <v>3</v>
      </c>
      <c r="E4" s="28" t="s">
        <v>10</v>
      </c>
      <c r="F4" s="29" t="s">
        <v>11</v>
      </c>
      <c r="G4" s="30" t="s">
        <v>12</v>
      </c>
      <c r="H4" s="51" t="s">
        <v>15</v>
      </c>
      <c r="I4" s="52" t="s">
        <v>15</v>
      </c>
      <c r="J4" s="62" t="s">
        <v>15</v>
      </c>
      <c r="L4" s="67" t="s">
        <v>2</v>
      </c>
      <c r="M4" s="71" t="s">
        <v>25</v>
      </c>
      <c r="N4" s="72" t="s">
        <v>24</v>
      </c>
      <c r="O4" s="81" t="s">
        <v>34</v>
      </c>
      <c r="P4" s="71" t="s">
        <v>35</v>
      </c>
      <c r="Q4" s="71" t="s">
        <v>1</v>
      </c>
      <c r="R4" s="71" t="s">
        <v>27</v>
      </c>
      <c r="T4" s="67" t="s">
        <v>32</v>
      </c>
    </row>
    <row r="5" spans="1:22" x14ac:dyDescent="0.25">
      <c r="A5" s="2">
        <v>1</v>
      </c>
      <c r="B5" s="3">
        <f>BGTPP!B6</f>
        <v>45383</v>
      </c>
      <c r="C5" s="3">
        <f>+B5+6</f>
        <v>45389</v>
      </c>
      <c r="D5" s="16">
        <v>45398</v>
      </c>
      <c r="E5" s="20">
        <v>0</v>
      </c>
      <c r="F5" s="21">
        <v>0</v>
      </c>
      <c r="G5" s="22">
        <v>0</v>
      </c>
      <c r="H5" s="53">
        <v>0</v>
      </c>
      <c r="I5" s="54">
        <v>0</v>
      </c>
      <c r="J5" s="63">
        <f>+H5+I5</f>
        <v>0</v>
      </c>
      <c r="L5" s="4"/>
      <c r="M5" s="4"/>
      <c r="N5" s="54"/>
      <c r="O5" s="54"/>
      <c r="P5" s="4"/>
      <c r="Q5" s="4"/>
      <c r="R5" s="54"/>
    </row>
    <row r="6" spans="1:22" x14ac:dyDescent="0.25">
      <c r="A6" s="4">
        <v>2</v>
      </c>
      <c r="B6" s="5">
        <f>+C5+1</f>
        <v>45390</v>
      </c>
      <c r="C6" s="9">
        <f t="shared" ref="C6:C57" si="0">+B6+6</f>
        <v>45396</v>
      </c>
      <c r="D6" s="17">
        <v>45321</v>
      </c>
      <c r="E6" s="20">
        <v>0</v>
      </c>
      <c r="F6" s="21">
        <v>0</v>
      </c>
      <c r="G6" s="22">
        <v>0</v>
      </c>
      <c r="H6" s="53">
        <v>0</v>
      </c>
      <c r="I6" s="54">
        <v>0</v>
      </c>
      <c r="J6" s="63">
        <f t="shared" ref="J6:J56" si="1">+H6+I6</f>
        <v>0</v>
      </c>
      <c r="L6" s="5">
        <f>BGTPP!L7</f>
        <v>45776</v>
      </c>
      <c r="M6" s="5" t="str">
        <f>BGTPP!M7</f>
        <v>D-1</v>
      </c>
      <c r="N6" s="54"/>
      <c r="O6" s="54"/>
      <c r="P6" s="4"/>
      <c r="Q6" s="4"/>
      <c r="R6" s="54">
        <f>+N6+O6+P6-Q6</f>
        <v>0</v>
      </c>
    </row>
    <row r="7" spans="1:22" x14ac:dyDescent="0.25">
      <c r="A7" s="4">
        <v>3</v>
      </c>
      <c r="B7" s="5">
        <f t="shared" ref="B7:B57" si="2">+C6+1</f>
        <v>45397</v>
      </c>
      <c r="C7" s="9">
        <f t="shared" si="0"/>
        <v>45403</v>
      </c>
      <c r="D7" s="17">
        <v>45321</v>
      </c>
      <c r="E7" s="20">
        <v>0</v>
      </c>
      <c r="F7" s="21">
        <v>0</v>
      </c>
      <c r="G7" s="22">
        <v>0</v>
      </c>
      <c r="H7" s="53">
        <v>0</v>
      </c>
      <c r="I7" s="54">
        <v>0</v>
      </c>
      <c r="J7" s="63">
        <f t="shared" si="1"/>
        <v>0</v>
      </c>
      <c r="L7" s="5">
        <f>BGTPP!L8</f>
        <v>45422</v>
      </c>
      <c r="M7" s="5" t="str">
        <f>BGTPP!M8</f>
        <v>D-2</v>
      </c>
      <c r="N7" s="54"/>
      <c r="O7" s="54"/>
      <c r="P7" s="4"/>
      <c r="Q7" s="4"/>
      <c r="R7" s="54">
        <f t="shared" ref="R7:R13" si="3">+N7+O7+P7-Q7</f>
        <v>0</v>
      </c>
      <c r="U7" s="77"/>
      <c r="V7" s="77"/>
    </row>
    <row r="8" spans="1:22" x14ac:dyDescent="0.25">
      <c r="A8" s="4">
        <v>4</v>
      </c>
      <c r="B8" s="5">
        <f t="shared" si="2"/>
        <v>45404</v>
      </c>
      <c r="C8" s="9">
        <f t="shared" si="0"/>
        <v>45410</v>
      </c>
      <c r="D8" s="17">
        <v>45419</v>
      </c>
      <c r="E8" s="20">
        <v>0</v>
      </c>
      <c r="F8" s="21">
        <v>0</v>
      </c>
      <c r="G8" s="22">
        <v>0</v>
      </c>
      <c r="H8" s="53">
        <v>0</v>
      </c>
      <c r="I8" s="54">
        <v>0</v>
      </c>
      <c r="J8" s="63">
        <f t="shared" si="1"/>
        <v>0</v>
      </c>
      <c r="L8" s="5">
        <f>BGTPP!L9</f>
        <v>45426</v>
      </c>
      <c r="M8" s="5" t="str">
        <f>BGTPP!M9</f>
        <v>D-3</v>
      </c>
      <c r="N8" s="54"/>
      <c r="O8" s="54"/>
      <c r="P8" s="4"/>
      <c r="Q8" s="4"/>
      <c r="R8" s="54">
        <f t="shared" si="3"/>
        <v>0</v>
      </c>
      <c r="U8" s="78"/>
      <c r="V8" s="79"/>
    </row>
    <row r="9" spans="1:22" x14ac:dyDescent="0.25">
      <c r="A9" s="4">
        <v>5</v>
      </c>
      <c r="B9" s="5">
        <f t="shared" si="2"/>
        <v>45411</v>
      </c>
      <c r="C9" s="9">
        <f t="shared" si="0"/>
        <v>45417</v>
      </c>
      <c r="D9" s="17">
        <v>45427</v>
      </c>
      <c r="E9" s="20">
        <v>0</v>
      </c>
      <c r="F9" s="21">
        <v>0</v>
      </c>
      <c r="G9" s="22">
        <v>0</v>
      </c>
      <c r="H9" s="53">
        <v>0</v>
      </c>
      <c r="I9" s="54">
        <v>0</v>
      </c>
      <c r="J9" s="63">
        <f t="shared" si="1"/>
        <v>0</v>
      </c>
      <c r="L9" s="5">
        <f>BGTPP!L10</f>
        <v>45429</v>
      </c>
      <c r="M9" s="5" t="str">
        <f>BGTPP!M10</f>
        <v>D-4</v>
      </c>
      <c r="N9" s="54"/>
      <c r="O9" s="54"/>
      <c r="P9" s="4"/>
      <c r="Q9" s="4"/>
      <c r="R9" s="54">
        <f t="shared" si="3"/>
        <v>0</v>
      </c>
      <c r="T9" s="80"/>
    </row>
    <row r="10" spans="1:22" x14ac:dyDescent="0.25">
      <c r="A10" s="4">
        <v>6</v>
      </c>
      <c r="B10" s="5">
        <f t="shared" si="2"/>
        <v>45418</v>
      </c>
      <c r="C10" s="9">
        <f t="shared" si="0"/>
        <v>45424</v>
      </c>
      <c r="D10" s="17">
        <v>45433</v>
      </c>
      <c r="E10" s="20">
        <v>0</v>
      </c>
      <c r="F10" s="21">
        <v>0</v>
      </c>
      <c r="G10" s="22">
        <v>0</v>
      </c>
      <c r="H10" s="53">
        <v>0</v>
      </c>
      <c r="I10" s="54">
        <v>0</v>
      </c>
      <c r="J10" s="63">
        <f t="shared" si="1"/>
        <v>0</v>
      </c>
      <c r="L10" s="5">
        <f>BGTPP!L11</f>
        <v>45436</v>
      </c>
      <c r="M10" s="5" t="str">
        <f>BGTPP!M11</f>
        <v>D-5</v>
      </c>
      <c r="N10" s="54"/>
      <c r="O10" s="54"/>
      <c r="P10" s="4"/>
      <c r="Q10" s="4"/>
      <c r="R10" s="54">
        <f t="shared" si="3"/>
        <v>0</v>
      </c>
      <c r="T10" s="80"/>
    </row>
    <row r="11" spans="1:22" x14ac:dyDescent="0.25">
      <c r="A11" s="4">
        <v>7</v>
      </c>
      <c r="B11" s="5">
        <f t="shared" si="2"/>
        <v>45425</v>
      </c>
      <c r="C11" s="9">
        <f t="shared" si="0"/>
        <v>45431</v>
      </c>
      <c r="D11" s="17">
        <v>45441</v>
      </c>
      <c r="E11" s="20">
        <v>0</v>
      </c>
      <c r="F11" s="21">
        <v>0</v>
      </c>
      <c r="G11" s="22">
        <v>0</v>
      </c>
      <c r="H11" s="53">
        <v>0</v>
      </c>
      <c r="I11" s="54">
        <v>0</v>
      </c>
      <c r="J11" s="63">
        <f t="shared" si="1"/>
        <v>0</v>
      </c>
      <c r="L11" s="5">
        <f>BGTPP!L12</f>
        <v>45439</v>
      </c>
      <c r="M11" s="5" t="str">
        <f>BGTPP!M12</f>
        <v>D-6</v>
      </c>
      <c r="N11" s="54"/>
      <c r="O11" s="54"/>
      <c r="P11" s="4"/>
      <c r="Q11" s="4"/>
      <c r="R11" s="54">
        <f t="shared" si="3"/>
        <v>0</v>
      </c>
    </row>
    <row r="12" spans="1:22" x14ac:dyDescent="0.25">
      <c r="A12" s="4">
        <v>8</v>
      </c>
      <c r="B12" s="5">
        <f t="shared" si="2"/>
        <v>45432</v>
      </c>
      <c r="C12" s="9">
        <f t="shared" si="0"/>
        <v>45438</v>
      </c>
      <c r="D12" s="17">
        <v>45416</v>
      </c>
      <c r="E12" s="20">
        <v>0</v>
      </c>
      <c r="F12" s="21">
        <v>0</v>
      </c>
      <c r="G12" s="22">
        <v>0</v>
      </c>
      <c r="H12" s="53">
        <v>0</v>
      </c>
      <c r="I12" s="54">
        <v>0</v>
      </c>
      <c r="J12" s="63">
        <f t="shared" si="1"/>
        <v>0</v>
      </c>
      <c r="L12" s="5">
        <f>BGTPP!L13</f>
        <v>45441</v>
      </c>
      <c r="M12" s="5" t="str">
        <f>BGTPP!M13</f>
        <v>D-7</v>
      </c>
      <c r="N12" s="54"/>
      <c r="O12" s="54"/>
      <c r="P12" s="4"/>
      <c r="Q12" s="4"/>
      <c r="R12" s="54">
        <f t="shared" si="3"/>
        <v>0</v>
      </c>
      <c r="T12" s="18"/>
    </row>
    <row r="13" spans="1:22" x14ac:dyDescent="0.25">
      <c r="A13" s="4">
        <v>9</v>
      </c>
      <c r="B13" s="5">
        <f t="shared" si="2"/>
        <v>45439</v>
      </c>
      <c r="C13" s="9">
        <f t="shared" si="0"/>
        <v>45445</v>
      </c>
      <c r="D13" s="17">
        <v>45455</v>
      </c>
      <c r="E13" s="20">
        <v>0</v>
      </c>
      <c r="F13" s="21">
        <v>0</v>
      </c>
      <c r="G13" s="22">
        <v>0</v>
      </c>
      <c r="H13" s="53">
        <v>0</v>
      </c>
      <c r="I13" s="54">
        <v>0</v>
      </c>
      <c r="J13" s="63">
        <f t="shared" si="1"/>
        <v>0</v>
      </c>
      <c r="L13" s="5">
        <f>BGTPP!L14</f>
        <v>45442</v>
      </c>
      <c r="M13" s="5" t="str">
        <f>BGTPP!M14</f>
        <v>D-8</v>
      </c>
      <c r="N13" s="54"/>
      <c r="O13" s="54"/>
      <c r="P13" s="4"/>
      <c r="Q13" s="4"/>
      <c r="R13" s="54">
        <f t="shared" si="3"/>
        <v>0</v>
      </c>
    </row>
    <row r="14" spans="1:22" x14ac:dyDescent="0.25">
      <c r="A14" s="4">
        <v>10</v>
      </c>
      <c r="B14" s="5">
        <f t="shared" si="2"/>
        <v>45446</v>
      </c>
      <c r="C14" s="9">
        <f t="shared" si="0"/>
        <v>45452</v>
      </c>
      <c r="D14" s="17">
        <v>45462</v>
      </c>
      <c r="E14" s="20">
        <v>0</v>
      </c>
      <c r="F14" s="21">
        <v>0</v>
      </c>
      <c r="G14" s="22">
        <v>0</v>
      </c>
      <c r="H14" s="53">
        <v>0</v>
      </c>
      <c r="I14" s="54">
        <v>0</v>
      </c>
      <c r="J14" s="63">
        <f t="shared" si="1"/>
        <v>0</v>
      </c>
      <c r="L14" s="5">
        <f>BGTPP!L15</f>
        <v>45467</v>
      </c>
      <c r="M14" s="5" t="str">
        <f>BGTPP!M15</f>
        <v>D-9</v>
      </c>
      <c r="N14" s="54"/>
      <c r="O14" s="54"/>
      <c r="P14" s="4"/>
      <c r="Q14" s="4"/>
      <c r="R14" s="54">
        <f t="shared" ref="R14:R48" si="4">+N14+P14-Q14</f>
        <v>0</v>
      </c>
    </row>
    <row r="15" spans="1:22" x14ac:dyDescent="0.25">
      <c r="A15" s="4">
        <v>11</v>
      </c>
      <c r="B15" s="5">
        <f t="shared" si="2"/>
        <v>45453</v>
      </c>
      <c r="C15" s="9">
        <f t="shared" si="0"/>
        <v>45459</v>
      </c>
      <c r="D15" s="17">
        <v>45468</v>
      </c>
      <c r="E15" s="20">
        <v>0</v>
      </c>
      <c r="F15" s="21">
        <v>0</v>
      </c>
      <c r="G15" s="22">
        <v>0</v>
      </c>
      <c r="H15" s="53">
        <v>0</v>
      </c>
      <c r="I15" s="54">
        <v>0</v>
      </c>
      <c r="J15" s="63">
        <f t="shared" si="1"/>
        <v>0</v>
      </c>
      <c r="L15" s="5">
        <f>BGTPP!L16</f>
        <v>45467</v>
      </c>
      <c r="M15" s="5" t="str">
        <f>BGTPP!M16</f>
        <v>D-10</v>
      </c>
      <c r="N15" s="54"/>
      <c r="O15" s="54"/>
      <c r="P15" s="4"/>
      <c r="Q15" s="4"/>
      <c r="R15" s="54">
        <f t="shared" si="4"/>
        <v>0</v>
      </c>
    </row>
    <row r="16" spans="1:22" x14ac:dyDescent="0.25">
      <c r="A16" s="4">
        <v>12</v>
      </c>
      <c r="B16" s="5">
        <f t="shared" si="2"/>
        <v>45460</v>
      </c>
      <c r="C16" s="9">
        <f t="shared" si="0"/>
        <v>45466</v>
      </c>
      <c r="D16" s="17">
        <v>45475</v>
      </c>
      <c r="E16" s="20">
        <v>0</v>
      </c>
      <c r="F16" s="21">
        <v>0</v>
      </c>
      <c r="G16" s="22">
        <v>0</v>
      </c>
      <c r="H16" s="53">
        <v>0</v>
      </c>
      <c r="I16" s="54">
        <v>0</v>
      </c>
      <c r="J16" s="63">
        <f t="shared" si="1"/>
        <v>0</v>
      </c>
      <c r="L16" s="5">
        <f>BGTPP!L17</f>
        <v>45471</v>
      </c>
      <c r="M16" s="5" t="str">
        <f>BGTPP!M17</f>
        <v>D-11</v>
      </c>
      <c r="N16" s="54"/>
      <c r="O16" s="54"/>
      <c r="P16" s="4"/>
      <c r="Q16" s="4"/>
      <c r="R16" s="54">
        <f t="shared" si="4"/>
        <v>0</v>
      </c>
    </row>
    <row r="17" spans="1:18" x14ac:dyDescent="0.25">
      <c r="A17" s="4">
        <v>13</v>
      </c>
      <c r="B17" s="5">
        <f t="shared" si="2"/>
        <v>45467</v>
      </c>
      <c r="C17" s="9">
        <f t="shared" si="0"/>
        <v>45473</v>
      </c>
      <c r="D17" s="17">
        <v>45482</v>
      </c>
      <c r="E17" s="20">
        <v>0</v>
      </c>
      <c r="F17" s="21">
        <v>0</v>
      </c>
      <c r="G17" s="22">
        <v>0</v>
      </c>
      <c r="H17" s="53">
        <v>0</v>
      </c>
      <c r="I17" s="54">
        <v>0</v>
      </c>
      <c r="J17" s="63">
        <f t="shared" si="1"/>
        <v>0</v>
      </c>
      <c r="L17" s="5">
        <f>BGTPP!L18</f>
        <v>45478</v>
      </c>
      <c r="M17" s="5" t="str">
        <f>BGTPP!M18</f>
        <v>D-12</v>
      </c>
      <c r="N17" s="54"/>
      <c r="O17" s="54"/>
      <c r="P17" s="4"/>
      <c r="Q17" s="4"/>
      <c r="R17" s="54">
        <f t="shared" si="4"/>
        <v>0</v>
      </c>
    </row>
    <row r="18" spans="1:18" x14ac:dyDescent="0.25">
      <c r="A18" s="4">
        <v>14</v>
      </c>
      <c r="B18" s="5">
        <f t="shared" si="2"/>
        <v>45474</v>
      </c>
      <c r="C18" s="9">
        <f t="shared" si="0"/>
        <v>45480</v>
      </c>
      <c r="D18" s="17">
        <v>45479</v>
      </c>
      <c r="E18" s="20">
        <v>0</v>
      </c>
      <c r="F18" s="21">
        <v>0</v>
      </c>
      <c r="G18" s="22">
        <v>0</v>
      </c>
      <c r="H18" s="53">
        <v>0</v>
      </c>
      <c r="I18" s="54">
        <v>0</v>
      </c>
      <c r="J18" s="63">
        <f t="shared" si="1"/>
        <v>0</v>
      </c>
      <c r="L18" s="5">
        <f>BGTPP!L19</f>
        <v>45484</v>
      </c>
      <c r="M18" s="5" t="str">
        <f>BGTPP!M19</f>
        <v>D-13</v>
      </c>
      <c r="N18" s="54"/>
      <c r="O18" s="54"/>
      <c r="P18" s="4"/>
      <c r="Q18" s="4"/>
      <c r="R18" s="54">
        <f t="shared" si="4"/>
        <v>0</v>
      </c>
    </row>
    <row r="19" spans="1:18" x14ac:dyDescent="0.25">
      <c r="A19" s="4">
        <v>15</v>
      </c>
      <c r="B19" s="5">
        <f t="shared" si="2"/>
        <v>45481</v>
      </c>
      <c r="C19" s="9">
        <f t="shared" si="0"/>
        <v>45487</v>
      </c>
      <c r="D19" s="17">
        <v>45496</v>
      </c>
      <c r="E19" s="20">
        <v>0</v>
      </c>
      <c r="F19" s="21">
        <v>0</v>
      </c>
      <c r="G19" s="22">
        <v>0</v>
      </c>
      <c r="H19" s="53">
        <v>0</v>
      </c>
      <c r="I19" s="54">
        <v>0</v>
      </c>
      <c r="J19" s="63">
        <f t="shared" si="1"/>
        <v>0</v>
      </c>
      <c r="L19" s="5">
        <f>BGTPP!L20</f>
        <v>45491</v>
      </c>
      <c r="M19" s="5" t="str">
        <f>BGTPP!M20</f>
        <v>D-14</v>
      </c>
      <c r="N19" s="54"/>
      <c r="O19" s="54"/>
      <c r="P19" s="4"/>
      <c r="Q19" s="4"/>
      <c r="R19" s="54">
        <f t="shared" si="4"/>
        <v>0</v>
      </c>
    </row>
    <row r="20" spans="1:18" x14ac:dyDescent="0.25">
      <c r="A20" s="4">
        <v>16</v>
      </c>
      <c r="B20" s="5">
        <f t="shared" si="2"/>
        <v>45488</v>
      </c>
      <c r="C20" s="9">
        <f t="shared" si="0"/>
        <v>45494</v>
      </c>
      <c r="D20" s="17"/>
      <c r="E20" s="20"/>
      <c r="F20" s="21"/>
      <c r="G20" s="22"/>
      <c r="H20" s="53"/>
      <c r="I20" s="54"/>
      <c r="J20" s="63">
        <f t="shared" si="1"/>
        <v>0</v>
      </c>
      <c r="L20" s="5">
        <f>BGTPP!L21</f>
        <v>45497</v>
      </c>
      <c r="M20" s="5" t="str">
        <f>BGTPP!M21</f>
        <v>D-15-Adj</v>
      </c>
      <c r="N20" s="54"/>
      <c r="O20" s="54"/>
      <c r="P20" s="4"/>
      <c r="Q20" s="4"/>
      <c r="R20" s="54">
        <f t="shared" si="4"/>
        <v>0</v>
      </c>
    </row>
    <row r="21" spans="1:18" x14ac:dyDescent="0.25">
      <c r="A21" s="4">
        <v>17</v>
      </c>
      <c r="B21" s="5">
        <f t="shared" si="2"/>
        <v>45495</v>
      </c>
      <c r="C21" s="9">
        <f t="shared" si="0"/>
        <v>45501</v>
      </c>
      <c r="D21" s="17"/>
      <c r="E21" s="20"/>
      <c r="F21" s="21"/>
      <c r="G21" s="22"/>
      <c r="H21" s="53"/>
      <c r="I21" s="54"/>
      <c r="J21" s="63">
        <f t="shared" si="1"/>
        <v>0</v>
      </c>
      <c r="L21" s="5">
        <f>BGTPP!L22</f>
        <v>45498</v>
      </c>
      <c r="M21" s="5" t="str">
        <f>BGTPP!M22</f>
        <v>D-16</v>
      </c>
      <c r="N21" s="54"/>
      <c r="O21" s="54"/>
      <c r="P21" s="4"/>
      <c r="Q21" s="4"/>
      <c r="R21" s="54">
        <f t="shared" si="4"/>
        <v>0</v>
      </c>
    </row>
    <row r="22" spans="1:18" x14ac:dyDescent="0.25">
      <c r="A22" s="4">
        <v>18</v>
      </c>
      <c r="B22" s="5">
        <f t="shared" si="2"/>
        <v>45502</v>
      </c>
      <c r="C22" s="9">
        <f t="shared" si="0"/>
        <v>45508</v>
      </c>
      <c r="D22" s="17"/>
      <c r="E22" s="20"/>
      <c r="F22" s="21"/>
      <c r="G22" s="22"/>
      <c r="H22" s="53"/>
      <c r="I22" s="54"/>
      <c r="J22" s="63">
        <f t="shared" si="1"/>
        <v>0</v>
      </c>
      <c r="L22" s="5" t="str">
        <f>BGTPP!L23</f>
        <v>31-07-20204</v>
      </c>
      <c r="M22" s="5" t="str">
        <f>BGTPP!M23</f>
        <v>D-17-Adj</v>
      </c>
      <c r="N22" s="54"/>
      <c r="O22" s="54"/>
      <c r="P22" s="4"/>
      <c r="Q22" s="4"/>
      <c r="R22" s="54">
        <f t="shared" si="4"/>
        <v>0</v>
      </c>
    </row>
    <row r="23" spans="1:18" x14ac:dyDescent="0.25">
      <c r="A23" s="4">
        <v>19</v>
      </c>
      <c r="B23" s="5">
        <f t="shared" si="2"/>
        <v>45509</v>
      </c>
      <c r="C23" s="9">
        <f t="shared" si="0"/>
        <v>45515</v>
      </c>
      <c r="D23" s="17"/>
      <c r="E23" s="20"/>
      <c r="F23" s="21"/>
      <c r="G23" s="22"/>
      <c r="H23" s="53"/>
      <c r="I23" s="54"/>
      <c r="J23" s="63">
        <f t="shared" si="1"/>
        <v>0</v>
      </c>
      <c r="L23" s="5">
        <f>BGTPP!L24</f>
        <v>45505</v>
      </c>
      <c r="M23" s="5" t="str">
        <f>BGTPP!M24</f>
        <v>D-18</v>
      </c>
      <c r="N23" s="54"/>
      <c r="O23" s="54"/>
      <c r="P23" s="4"/>
      <c r="Q23" s="4"/>
      <c r="R23" s="54">
        <f t="shared" si="4"/>
        <v>0</v>
      </c>
    </row>
    <row r="24" spans="1:18" x14ac:dyDescent="0.25">
      <c r="A24" s="4">
        <v>20</v>
      </c>
      <c r="B24" s="5">
        <f t="shared" si="2"/>
        <v>45516</v>
      </c>
      <c r="C24" s="9">
        <f t="shared" si="0"/>
        <v>45522</v>
      </c>
      <c r="D24" s="17"/>
      <c r="E24" s="20"/>
      <c r="F24" s="21"/>
      <c r="G24" s="22"/>
      <c r="H24" s="53"/>
      <c r="I24" s="54"/>
      <c r="J24" s="63">
        <f t="shared" si="1"/>
        <v>0</v>
      </c>
      <c r="L24" s="5">
        <f>BGTPP!L25</f>
        <v>45512</v>
      </c>
      <c r="M24" s="5" t="str">
        <f>BGTPP!M25</f>
        <v>D-19</v>
      </c>
      <c r="N24" s="54"/>
      <c r="O24" s="54"/>
      <c r="P24" s="4"/>
      <c r="Q24" s="4"/>
      <c r="R24" s="54">
        <f t="shared" si="4"/>
        <v>0</v>
      </c>
    </row>
    <row r="25" spans="1:18" x14ac:dyDescent="0.25">
      <c r="A25" s="4">
        <v>21</v>
      </c>
      <c r="B25" s="5">
        <f t="shared" si="2"/>
        <v>45523</v>
      </c>
      <c r="C25" s="9">
        <f t="shared" si="0"/>
        <v>45529</v>
      </c>
      <c r="D25" s="17"/>
      <c r="E25" s="20"/>
      <c r="F25" s="21"/>
      <c r="G25" s="22"/>
      <c r="H25" s="53"/>
      <c r="I25" s="54"/>
      <c r="J25" s="63">
        <f t="shared" si="1"/>
        <v>0</v>
      </c>
      <c r="L25" s="5">
        <f>BGTPP!L26</f>
        <v>45518</v>
      </c>
      <c r="M25" s="5" t="str">
        <f>BGTPP!M26</f>
        <v>D-20-Adj</v>
      </c>
      <c r="N25" s="54"/>
      <c r="O25" s="54"/>
      <c r="P25" s="4"/>
      <c r="Q25" s="4"/>
      <c r="R25" s="54">
        <f t="shared" si="4"/>
        <v>0</v>
      </c>
    </row>
    <row r="26" spans="1:18" x14ac:dyDescent="0.25">
      <c r="A26" s="4">
        <v>22</v>
      </c>
      <c r="B26" s="5">
        <f t="shared" si="2"/>
        <v>45530</v>
      </c>
      <c r="C26" s="9">
        <f t="shared" si="0"/>
        <v>45536</v>
      </c>
      <c r="D26" s="17"/>
      <c r="E26" s="20"/>
      <c r="F26" s="21"/>
      <c r="G26" s="22"/>
      <c r="H26" s="53"/>
      <c r="I26" s="54"/>
      <c r="J26" s="63">
        <f t="shared" si="1"/>
        <v>0</v>
      </c>
      <c r="L26" s="5">
        <f>BGTPP!L27</f>
        <v>45520</v>
      </c>
      <c r="M26" s="5" t="str">
        <f>BGTPP!M27</f>
        <v>D-21</v>
      </c>
      <c r="N26" s="54"/>
      <c r="O26" s="54"/>
      <c r="P26" s="4"/>
      <c r="Q26" s="4"/>
      <c r="R26" s="54">
        <f t="shared" si="4"/>
        <v>0</v>
      </c>
    </row>
    <row r="27" spans="1:18" x14ac:dyDescent="0.25">
      <c r="A27" s="4">
        <v>23</v>
      </c>
      <c r="B27" s="5">
        <f t="shared" si="2"/>
        <v>45537</v>
      </c>
      <c r="C27" s="9">
        <f t="shared" si="0"/>
        <v>45543</v>
      </c>
      <c r="D27" s="17"/>
      <c r="E27" s="20"/>
      <c r="F27" s="21"/>
      <c r="G27" s="22"/>
      <c r="H27" s="53"/>
      <c r="I27" s="54"/>
      <c r="J27" s="63">
        <f t="shared" si="1"/>
        <v>0</v>
      </c>
      <c r="L27" s="5">
        <f>BGTPP!L28</f>
        <v>45530</v>
      </c>
      <c r="M27" s="5" t="str">
        <f>BGTPP!M28</f>
        <v>D-22</v>
      </c>
      <c r="N27" s="54"/>
      <c r="O27" s="54"/>
      <c r="P27" s="4"/>
      <c r="Q27" s="4"/>
      <c r="R27" s="54">
        <f t="shared" si="4"/>
        <v>0</v>
      </c>
    </row>
    <row r="28" spans="1:18" x14ac:dyDescent="0.25">
      <c r="A28" s="4">
        <v>24</v>
      </c>
      <c r="B28" s="5">
        <f t="shared" si="2"/>
        <v>45544</v>
      </c>
      <c r="C28" s="9">
        <f t="shared" si="0"/>
        <v>45550</v>
      </c>
      <c r="D28" s="17"/>
      <c r="E28" s="20"/>
      <c r="F28" s="21"/>
      <c r="G28" s="22"/>
      <c r="H28" s="53"/>
      <c r="I28" s="54"/>
      <c r="J28" s="63">
        <f t="shared" si="1"/>
        <v>0</v>
      </c>
      <c r="L28" s="5">
        <f>BGTPP!L29</f>
        <v>45533</v>
      </c>
      <c r="M28" s="5" t="str">
        <f>BGTPP!M29</f>
        <v>D-23</v>
      </c>
      <c r="N28" s="54"/>
      <c r="O28" s="54"/>
      <c r="P28" s="4"/>
      <c r="Q28" s="4"/>
      <c r="R28" s="54">
        <f t="shared" si="4"/>
        <v>0</v>
      </c>
    </row>
    <row r="29" spans="1:18" x14ac:dyDescent="0.25">
      <c r="A29" s="4">
        <v>25</v>
      </c>
      <c r="B29" s="5">
        <f t="shared" si="2"/>
        <v>45551</v>
      </c>
      <c r="C29" s="9">
        <f t="shared" si="0"/>
        <v>45557</v>
      </c>
      <c r="D29" s="17"/>
      <c r="E29" s="20"/>
      <c r="F29" s="21"/>
      <c r="G29" s="22"/>
      <c r="H29" s="53"/>
      <c r="I29" s="54"/>
      <c r="J29" s="63">
        <f t="shared" si="1"/>
        <v>0</v>
      </c>
      <c r="L29" s="5">
        <f>BGTPP!L30</f>
        <v>45537</v>
      </c>
      <c r="M29" s="5" t="str">
        <f>BGTPP!M30</f>
        <v>D-24</v>
      </c>
      <c r="N29" s="54"/>
      <c r="O29" s="54"/>
      <c r="P29" s="4"/>
      <c r="Q29" s="4"/>
      <c r="R29" s="54">
        <f t="shared" ref="R29" si="5">+N29+P29-Q29</f>
        <v>0</v>
      </c>
    </row>
    <row r="30" spans="1:18" x14ac:dyDescent="0.25">
      <c r="A30" s="4">
        <v>26</v>
      </c>
      <c r="B30" s="5">
        <f t="shared" si="2"/>
        <v>45558</v>
      </c>
      <c r="C30" s="9">
        <f t="shared" si="0"/>
        <v>45564</v>
      </c>
      <c r="D30" s="17"/>
      <c r="E30" s="20"/>
      <c r="F30" s="21"/>
      <c r="G30" s="22"/>
      <c r="H30" s="53"/>
      <c r="I30" s="54"/>
      <c r="J30" s="63">
        <f t="shared" si="1"/>
        <v>0</v>
      </c>
      <c r="L30" s="5">
        <f>BGTPP!L31</f>
        <v>45540</v>
      </c>
      <c r="M30" s="5" t="str">
        <f>BGTPP!M31</f>
        <v>D-25</v>
      </c>
      <c r="N30" s="54"/>
      <c r="O30" s="54"/>
      <c r="P30" s="4"/>
      <c r="Q30" s="4"/>
      <c r="R30" s="54">
        <f t="shared" si="4"/>
        <v>0</v>
      </c>
    </row>
    <row r="31" spans="1:18" x14ac:dyDescent="0.25">
      <c r="A31" s="4">
        <v>27</v>
      </c>
      <c r="B31" s="5">
        <f t="shared" si="2"/>
        <v>45565</v>
      </c>
      <c r="C31" s="9">
        <f t="shared" si="0"/>
        <v>45571</v>
      </c>
      <c r="D31" s="17"/>
      <c r="E31" s="20"/>
      <c r="F31" s="21"/>
      <c r="G31" s="22"/>
      <c r="H31" s="53"/>
      <c r="I31" s="54"/>
      <c r="J31" s="63">
        <f t="shared" si="1"/>
        <v>0</v>
      </c>
      <c r="L31" s="5">
        <f>BGTPP!L32</f>
        <v>45544</v>
      </c>
      <c r="M31" s="5" t="str">
        <f>BGTPP!M32</f>
        <v>D-26</v>
      </c>
      <c r="N31" s="54"/>
      <c r="O31" s="54"/>
      <c r="P31" s="4"/>
      <c r="Q31" s="4"/>
      <c r="R31" s="54">
        <f t="shared" si="4"/>
        <v>0</v>
      </c>
    </row>
    <row r="32" spans="1:18" x14ac:dyDescent="0.25">
      <c r="A32" s="4">
        <v>28</v>
      </c>
      <c r="B32" s="5">
        <f t="shared" si="2"/>
        <v>45572</v>
      </c>
      <c r="C32" s="9">
        <f t="shared" si="0"/>
        <v>45578</v>
      </c>
      <c r="D32" s="17"/>
      <c r="E32" s="20"/>
      <c r="F32" s="21"/>
      <c r="G32" s="22"/>
      <c r="H32" s="53"/>
      <c r="I32" s="54"/>
      <c r="J32" s="63">
        <f t="shared" si="1"/>
        <v>0</v>
      </c>
      <c r="L32" s="5">
        <f>BGTPP!L33</f>
        <v>45545</v>
      </c>
      <c r="M32" s="5" t="str">
        <f>BGTPP!M33</f>
        <v>D-27</v>
      </c>
      <c r="N32" s="54"/>
      <c r="O32" s="54"/>
      <c r="P32" s="4"/>
      <c r="Q32" s="4"/>
      <c r="R32" s="54">
        <f t="shared" si="4"/>
        <v>0</v>
      </c>
    </row>
    <row r="33" spans="1:21" x14ac:dyDescent="0.25">
      <c r="A33" s="4">
        <v>29</v>
      </c>
      <c r="B33" s="5">
        <f t="shared" si="2"/>
        <v>45579</v>
      </c>
      <c r="C33" s="9">
        <f t="shared" si="0"/>
        <v>45585</v>
      </c>
      <c r="D33" s="17"/>
      <c r="E33" s="20"/>
      <c r="F33" s="21"/>
      <c r="G33" s="22"/>
      <c r="H33" s="53"/>
      <c r="I33" s="54"/>
      <c r="J33" s="63">
        <f t="shared" si="1"/>
        <v>0</v>
      </c>
      <c r="L33" s="5">
        <f>BGTPP!L34</f>
        <v>0</v>
      </c>
      <c r="M33" s="5" t="str">
        <f>BGTPP!M34</f>
        <v>D-28</v>
      </c>
      <c r="N33" s="54"/>
      <c r="O33" s="54"/>
      <c r="P33" s="4"/>
      <c r="Q33" s="4"/>
      <c r="R33" s="54">
        <f t="shared" si="4"/>
        <v>0</v>
      </c>
    </row>
    <row r="34" spans="1:21" x14ac:dyDescent="0.25">
      <c r="A34" s="4">
        <v>30</v>
      </c>
      <c r="B34" s="5">
        <f t="shared" si="2"/>
        <v>45586</v>
      </c>
      <c r="C34" s="9">
        <f t="shared" si="0"/>
        <v>45592</v>
      </c>
      <c r="D34" s="17"/>
      <c r="E34" s="20"/>
      <c r="F34" s="21"/>
      <c r="G34" s="22"/>
      <c r="H34" s="53"/>
      <c r="I34" s="54"/>
      <c r="J34" s="63">
        <f t="shared" si="1"/>
        <v>0</v>
      </c>
      <c r="L34" s="5">
        <f>BGTPP!L35</f>
        <v>0</v>
      </c>
      <c r="M34" s="5" t="str">
        <f>BGTPP!M35</f>
        <v>D-29</v>
      </c>
      <c r="N34" s="54"/>
      <c r="O34" s="54"/>
      <c r="P34" s="4"/>
      <c r="Q34" s="4"/>
      <c r="R34" s="54">
        <f t="shared" si="4"/>
        <v>0</v>
      </c>
    </row>
    <row r="35" spans="1:21" x14ac:dyDescent="0.25">
      <c r="A35" s="4">
        <v>31</v>
      </c>
      <c r="B35" s="5">
        <f t="shared" si="2"/>
        <v>45593</v>
      </c>
      <c r="C35" s="9">
        <f t="shared" si="0"/>
        <v>45599</v>
      </c>
      <c r="D35" s="17"/>
      <c r="E35" s="20"/>
      <c r="F35" s="21"/>
      <c r="G35" s="22"/>
      <c r="H35" s="53"/>
      <c r="I35" s="54"/>
      <c r="J35" s="63">
        <f t="shared" si="1"/>
        <v>0</v>
      </c>
      <c r="L35" s="5">
        <f>BGTPP!L36</f>
        <v>0</v>
      </c>
      <c r="M35" s="5" t="str">
        <f>BGTPP!M36</f>
        <v>D-30</v>
      </c>
      <c r="N35" s="54"/>
      <c r="O35" s="54"/>
      <c r="P35" s="4"/>
      <c r="Q35" s="4"/>
      <c r="R35" s="54">
        <f t="shared" si="4"/>
        <v>0</v>
      </c>
    </row>
    <row r="36" spans="1:21" x14ac:dyDescent="0.25">
      <c r="A36" s="4">
        <v>32</v>
      </c>
      <c r="B36" s="5">
        <f t="shared" si="2"/>
        <v>45600</v>
      </c>
      <c r="C36" s="9">
        <f t="shared" si="0"/>
        <v>45606</v>
      </c>
      <c r="D36" s="17"/>
      <c r="E36" s="20"/>
      <c r="F36" s="21"/>
      <c r="G36" s="22"/>
      <c r="H36" s="53"/>
      <c r="I36" s="54"/>
      <c r="J36" s="63">
        <f t="shared" si="1"/>
        <v>0</v>
      </c>
      <c r="L36" s="5">
        <f>BGTPP!L37</f>
        <v>0</v>
      </c>
      <c r="M36" s="5" t="str">
        <f>BGTPP!M37</f>
        <v>D-31</v>
      </c>
      <c r="N36" s="54"/>
      <c r="O36" s="54"/>
      <c r="P36" s="4"/>
      <c r="Q36" s="4"/>
      <c r="R36" s="54">
        <f t="shared" si="4"/>
        <v>0</v>
      </c>
    </row>
    <row r="37" spans="1:21" x14ac:dyDescent="0.25">
      <c r="A37" s="4">
        <v>33</v>
      </c>
      <c r="B37" s="5">
        <f t="shared" si="2"/>
        <v>45607</v>
      </c>
      <c r="C37" s="9">
        <f t="shared" si="0"/>
        <v>45613</v>
      </c>
      <c r="D37" s="17"/>
      <c r="E37" s="20"/>
      <c r="F37" s="21"/>
      <c r="G37" s="22"/>
      <c r="H37" s="53"/>
      <c r="I37" s="54"/>
      <c r="J37" s="63">
        <f t="shared" si="1"/>
        <v>0</v>
      </c>
      <c r="L37" s="5">
        <f>BGTPP!L38</f>
        <v>0</v>
      </c>
      <c r="M37" s="5" t="str">
        <f>BGTPP!M38</f>
        <v>D-32</v>
      </c>
      <c r="N37" s="54"/>
      <c r="O37" s="54"/>
      <c r="P37" s="4"/>
      <c r="Q37" s="4"/>
      <c r="R37" s="54">
        <f t="shared" si="4"/>
        <v>0</v>
      </c>
    </row>
    <row r="38" spans="1:21" x14ac:dyDescent="0.25">
      <c r="A38" s="4">
        <v>34</v>
      </c>
      <c r="B38" s="5">
        <f t="shared" si="2"/>
        <v>45614</v>
      </c>
      <c r="C38" s="9">
        <f t="shared" si="0"/>
        <v>45620</v>
      </c>
      <c r="D38" s="17"/>
      <c r="E38" s="20"/>
      <c r="F38" s="21"/>
      <c r="G38" s="22"/>
      <c r="H38" s="53"/>
      <c r="I38" s="54"/>
      <c r="J38" s="63">
        <f t="shared" si="1"/>
        <v>0</v>
      </c>
      <c r="L38" s="5">
        <f>BGTPP!L39</f>
        <v>0</v>
      </c>
      <c r="M38" s="5" t="str">
        <f>BGTPP!M39</f>
        <v>D-33</v>
      </c>
      <c r="N38" s="54"/>
      <c r="O38" s="54"/>
      <c r="P38" s="4"/>
      <c r="Q38" s="4"/>
      <c r="R38" s="54">
        <f t="shared" si="4"/>
        <v>0</v>
      </c>
    </row>
    <row r="39" spans="1:21" x14ac:dyDescent="0.25">
      <c r="A39" s="4">
        <v>35</v>
      </c>
      <c r="B39" s="5">
        <f t="shared" si="2"/>
        <v>45621</v>
      </c>
      <c r="C39" s="9">
        <f t="shared" si="0"/>
        <v>45627</v>
      </c>
      <c r="D39" s="17"/>
      <c r="E39" s="20"/>
      <c r="F39" s="21"/>
      <c r="G39" s="22"/>
      <c r="H39" s="53"/>
      <c r="I39" s="54"/>
      <c r="J39" s="63">
        <f t="shared" si="1"/>
        <v>0</v>
      </c>
      <c r="L39" s="5">
        <f>BGTPP!L40</f>
        <v>0</v>
      </c>
      <c r="M39" s="5" t="str">
        <f>BGTPP!M40</f>
        <v>D-34</v>
      </c>
      <c r="N39" s="54"/>
      <c r="O39" s="54"/>
      <c r="P39" s="4"/>
      <c r="Q39" s="4"/>
      <c r="R39" s="54">
        <f t="shared" si="4"/>
        <v>0</v>
      </c>
    </row>
    <row r="40" spans="1:21" x14ac:dyDescent="0.25">
      <c r="A40" s="4">
        <v>36</v>
      </c>
      <c r="B40" s="5">
        <f t="shared" si="2"/>
        <v>45628</v>
      </c>
      <c r="C40" s="9">
        <f t="shared" si="0"/>
        <v>45634</v>
      </c>
      <c r="D40" s="17"/>
      <c r="E40" s="20"/>
      <c r="F40" s="21"/>
      <c r="G40" s="22"/>
      <c r="H40" s="53"/>
      <c r="I40" s="54"/>
      <c r="J40" s="63">
        <f t="shared" si="1"/>
        <v>0</v>
      </c>
      <c r="L40" s="5">
        <f>BGTPP!L41</f>
        <v>0</v>
      </c>
      <c r="M40" s="5" t="str">
        <f>BGTPP!M41</f>
        <v>D-35</v>
      </c>
      <c r="N40" s="54"/>
      <c r="O40" s="54"/>
      <c r="P40" s="4"/>
      <c r="Q40" s="4"/>
      <c r="R40" s="54">
        <f t="shared" si="4"/>
        <v>0</v>
      </c>
    </row>
    <row r="41" spans="1:21" x14ac:dyDescent="0.25">
      <c r="A41" s="4">
        <v>37</v>
      </c>
      <c r="B41" s="5">
        <f t="shared" si="2"/>
        <v>45635</v>
      </c>
      <c r="C41" s="9">
        <f t="shared" si="0"/>
        <v>45641</v>
      </c>
      <c r="D41" s="17"/>
      <c r="E41" s="20"/>
      <c r="F41" s="21"/>
      <c r="G41" s="22"/>
      <c r="H41" s="53"/>
      <c r="I41" s="54"/>
      <c r="J41" s="63">
        <f t="shared" si="1"/>
        <v>0</v>
      </c>
      <c r="L41" s="5">
        <f>BGTPP!L42</f>
        <v>0</v>
      </c>
      <c r="M41" s="5" t="str">
        <f>BGTPP!M42</f>
        <v>D-36</v>
      </c>
      <c r="N41" s="54"/>
      <c r="O41" s="54"/>
      <c r="P41" s="4"/>
      <c r="Q41" s="4"/>
      <c r="R41" s="54">
        <f t="shared" si="4"/>
        <v>0</v>
      </c>
      <c r="U41" s="18"/>
    </row>
    <row r="42" spans="1:21" x14ac:dyDescent="0.25">
      <c r="A42" s="4">
        <v>38</v>
      </c>
      <c r="B42" s="5">
        <f t="shared" si="2"/>
        <v>45642</v>
      </c>
      <c r="C42" s="9">
        <f t="shared" si="0"/>
        <v>45648</v>
      </c>
      <c r="D42" s="17"/>
      <c r="E42" s="20"/>
      <c r="F42" s="21"/>
      <c r="G42" s="22"/>
      <c r="H42" s="53"/>
      <c r="I42" s="54"/>
      <c r="J42" s="63">
        <f t="shared" si="1"/>
        <v>0</v>
      </c>
      <c r="L42" s="5">
        <f>BGTPP!L43</f>
        <v>0</v>
      </c>
      <c r="M42" s="5" t="str">
        <f>BGTPP!M43</f>
        <v>D-37</v>
      </c>
      <c r="N42" s="54"/>
      <c r="O42" s="54"/>
      <c r="P42" s="4"/>
      <c r="Q42" s="4"/>
      <c r="R42" s="54">
        <f t="shared" si="4"/>
        <v>0</v>
      </c>
    </row>
    <row r="43" spans="1:21" x14ac:dyDescent="0.25">
      <c r="A43" s="4">
        <v>39</v>
      </c>
      <c r="B43" s="5">
        <f t="shared" si="2"/>
        <v>45649</v>
      </c>
      <c r="C43" s="9">
        <f t="shared" si="0"/>
        <v>45655</v>
      </c>
      <c r="D43" s="17"/>
      <c r="E43" s="20"/>
      <c r="F43" s="21"/>
      <c r="G43" s="22"/>
      <c r="H43" s="53"/>
      <c r="I43" s="54"/>
      <c r="J43" s="63">
        <f t="shared" si="1"/>
        <v>0</v>
      </c>
      <c r="L43" s="5">
        <f>BGTPP!L44</f>
        <v>0</v>
      </c>
      <c r="M43" s="5">
        <f>BGTPP!M44</f>
        <v>0</v>
      </c>
      <c r="N43" s="54"/>
      <c r="O43" s="54"/>
      <c r="P43" s="4"/>
      <c r="Q43" s="4"/>
      <c r="R43" s="54">
        <f t="shared" si="4"/>
        <v>0</v>
      </c>
    </row>
    <row r="44" spans="1:21" x14ac:dyDescent="0.25">
      <c r="A44" s="4">
        <v>40</v>
      </c>
      <c r="B44" s="5">
        <f t="shared" si="2"/>
        <v>45656</v>
      </c>
      <c r="C44" s="9">
        <f t="shared" si="0"/>
        <v>45662</v>
      </c>
      <c r="D44" s="17"/>
      <c r="E44" s="20"/>
      <c r="F44" s="21"/>
      <c r="G44" s="22"/>
      <c r="H44" s="53"/>
      <c r="I44" s="54"/>
      <c r="J44" s="63">
        <f t="shared" si="1"/>
        <v>0</v>
      </c>
      <c r="L44" s="5">
        <f>BGTPP!L45</f>
        <v>0</v>
      </c>
      <c r="M44" s="5">
        <f>BGTPP!M45</f>
        <v>0</v>
      </c>
      <c r="N44" s="54"/>
      <c r="O44" s="54"/>
      <c r="P44" s="4"/>
      <c r="Q44" s="4"/>
      <c r="R44" s="54">
        <f t="shared" si="4"/>
        <v>0</v>
      </c>
    </row>
    <row r="45" spans="1:21" x14ac:dyDescent="0.25">
      <c r="A45" s="4">
        <v>41</v>
      </c>
      <c r="B45" s="5">
        <f t="shared" si="2"/>
        <v>45663</v>
      </c>
      <c r="C45" s="9">
        <f t="shared" si="0"/>
        <v>45669</v>
      </c>
      <c r="D45" s="17"/>
      <c r="E45" s="20"/>
      <c r="F45" s="21"/>
      <c r="G45" s="22"/>
      <c r="H45" s="53"/>
      <c r="I45" s="54"/>
      <c r="J45" s="63">
        <f t="shared" si="1"/>
        <v>0</v>
      </c>
      <c r="L45" s="5">
        <f>BGTPP!L46</f>
        <v>0</v>
      </c>
      <c r="M45" s="5">
        <f>BGTPP!M46</f>
        <v>0</v>
      </c>
      <c r="N45" s="54"/>
      <c r="O45" s="54"/>
      <c r="P45" s="4"/>
      <c r="Q45" s="4"/>
      <c r="R45" s="54">
        <f t="shared" si="4"/>
        <v>0</v>
      </c>
    </row>
    <row r="46" spans="1:21" x14ac:dyDescent="0.25">
      <c r="A46" s="4">
        <v>42</v>
      </c>
      <c r="B46" s="5">
        <f t="shared" si="2"/>
        <v>45670</v>
      </c>
      <c r="C46" s="9">
        <f t="shared" si="0"/>
        <v>45676</v>
      </c>
      <c r="D46" s="17"/>
      <c r="E46" s="20"/>
      <c r="F46" s="21"/>
      <c r="G46" s="22"/>
      <c r="H46" s="53"/>
      <c r="I46" s="54"/>
      <c r="J46" s="63">
        <f t="shared" si="1"/>
        <v>0</v>
      </c>
      <c r="L46" s="5">
        <f>BGTPP!L47</f>
        <v>0</v>
      </c>
      <c r="M46" s="5">
        <f>BGTPP!M47</f>
        <v>0</v>
      </c>
      <c r="N46" s="54"/>
      <c r="O46" s="54"/>
      <c r="P46" s="4"/>
      <c r="Q46" s="4"/>
      <c r="R46" s="54">
        <f t="shared" si="4"/>
        <v>0</v>
      </c>
    </row>
    <row r="47" spans="1:21" x14ac:dyDescent="0.25">
      <c r="A47" s="4">
        <v>43</v>
      </c>
      <c r="B47" s="5">
        <f t="shared" si="2"/>
        <v>45677</v>
      </c>
      <c r="C47" s="9">
        <f t="shared" si="0"/>
        <v>45683</v>
      </c>
      <c r="D47" s="17"/>
      <c r="E47" s="20"/>
      <c r="F47" s="21"/>
      <c r="G47" s="22"/>
      <c r="H47" s="53"/>
      <c r="I47" s="54"/>
      <c r="J47" s="63">
        <f t="shared" si="1"/>
        <v>0</v>
      </c>
      <c r="L47" s="5">
        <f>BGTPP!L48</f>
        <v>0</v>
      </c>
      <c r="M47" s="5">
        <f>BGTPP!M48</f>
        <v>0</v>
      </c>
      <c r="N47" s="54"/>
      <c r="O47" s="54"/>
      <c r="P47" s="4"/>
      <c r="Q47" s="4"/>
      <c r="R47" s="54">
        <f t="shared" si="4"/>
        <v>0</v>
      </c>
    </row>
    <row r="48" spans="1:21" x14ac:dyDescent="0.25">
      <c r="A48" s="4">
        <v>44</v>
      </c>
      <c r="B48" s="5">
        <f t="shared" si="2"/>
        <v>45684</v>
      </c>
      <c r="C48" s="9">
        <f t="shared" si="0"/>
        <v>45690</v>
      </c>
      <c r="D48" s="17"/>
      <c r="E48" s="20"/>
      <c r="F48" s="21"/>
      <c r="G48" s="22"/>
      <c r="H48" s="53"/>
      <c r="I48" s="54"/>
      <c r="J48" s="63">
        <f t="shared" si="1"/>
        <v>0</v>
      </c>
      <c r="L48" s="5">
        <f>BGTPP!L49</f>
        <v>0</v>
      </c>
      <c r="M48" s="5">
        <f>BGTPP!M49</f>
        <v>0</v>
      </c>
      <c r="N48" s="54"/>
      <c r="O48" s="54"/>
      <c r="P48" s="4"/>
      <c r="Q48" s="4"/>
      <c r="R48" s="54">
        <f t="shared" si="4"/>
        <v>0</v>
      </c>
    </row>
    <row r="49" spans="1:18" x14ac:dyDescent="0.25">
      <c r="A49" s="4">
        <v>45</v>
      </c>
      <c r="B49" s="5">
        <f t="shared" si="2"/>
        <v>45691</v>
      </c>
      <c r="C49" s="9">
        <f t="shared" si="0"/>
        <v>45697</v>
      </c>
      <c r="D49" s="17"/>
      <c r="E49" s="20"/>
      <c r="F49" s="21"/>
      <c r="G49" s="22"/>
      <c r="H49" s="53"/>
      <c r="I49" s="54"/>
      <c r="J49" s="63">
        <f t="shared" si="1"/>
        <v>0</v>
      </c>
      <c r="L49" s="5">
        <f>BGTPP!L50</f>
        <v>0</v>
      </c>
      <c r="M49" s="5">
        <f>BGTPP!M50</f>
        <v>0</v>
      </c>
      <c r="N49" s="54"/>
      <c r="O49" s="54"/>
      <c r="P49" s="4"/>
      <c r="Q49" s="4"/>
      <c r="R49" s="4"/>
    </row>
    <row r="50" spans="1:18" x14ac:dyDescent="0.25">
      <c r="A50" s="4">
        <v>46</v>
      </c>
      <c r="B50" s="5">
        <f t="shared" si="2"/>
        <v>45698</v>
      </c>
      <c r="C50" s="9">
        <f t="shared" si="0"/>
        <v>45704</v>
      </c>
      <c r="D50" s="17"/>
      <c r="E50" s="20"/>
      <c r="F50" s="21"/>
      <c r="G50" s="22"/>
      <c r="H50" s="53"/>
      <c r="I50" s="54"/>
      <c r="J50" s="63">
        <f t="shared" si="1"/>
        <v>0</v>
      </c>
      <c r="L50" s="5">
        <f>BGTPP!L51</f>
        <v>0</v>
      </c>
      <c r="M50" s="5">
        <f>BGTPP!M51</f>
        <v>0</v>
      </c>
      <c r="N50" s="54"/>
      <c r="O50" s="54"/>
      <c r="P50" s="4"/>
      <c r="Q50" s="4"/>
      <c r="R50" s="4"/>
    </row>
    <row r="51" spans="1:18" x14ac:dyDescent="0.25">
      <c r="A51" s="4">
        <v>47</v>
      </c>
      <c r="B51" s="5">
        <f t="shared" si="2"/>
        <v>45705</v>
      </c>
      <c r="C51" s="9">
        <f t="shared" si="0"/>
        <v>45711</v>
      </c>
      <c r="D51" s="17"/>
      <c r="E51" s="20"/>
      <c r="F51" s="21"/>
      <c r="G51" s="22"/>
      <c r="H51" s="53"/>
      <c r="I51" s="54"/>
      <c r="J51" s="63">
        <f t="shared" si="1"/>
        <v>0</v>
      </c>
      <c r="L51" s="5">
        <f>BGTPP!L52</f>
        <v>0</v>
      </c>
      <c r="M51" s="5">
        <f>BGTPP!M52</f>
        <v>0</v>
      </c>
      <c r="N51" s="54"/>
      <c r="O51" s="54"/>
      <c r="P51" s="4"/>
      <c r="Q51" s="4"/>
      <c r="R51" s="4"/>
    </row>
    <row r="52" spans="1:18" x14ac:dyDescent="0.25">
      <c r="A52" s="4">
        <v>48</v>
      </c>
      <c r="B52" s="5">
        <f t="shared" si="2"/>
        <v>45712</v>
      </c>
      <c r="C52" s="9">
        <f t="shared" si="0"/>
        <v>45718</v>
      </c>
      <c r="D52" s="17"/>
      <c r="E52" s="20"/>
      <c r="F52" s="21"/>
      <c r="G52" s="22"/>
      <c r="H52" s="53"/>
      <c r="I52" s="54"/>
      <c r="J52" s="63">
        <f t="shared" si="1"/>
        <v>0</v>
      </c>
      <c r="L52" s="5">
        <f>BGTPP!L53</f>
        <v>0</v>
      </c>
      <c r="M52" s="5">
        <f>BGTPP!M53</f>
        <v>0</v>
      </c>
      <c r="N52" s="54"/>
      <c r="O52" s="54"/>
      <c r="P52" s="4"/>
      <c r="Q52" s="4"/>
      <c r="R52" s="4"/>
    </row>
    <row r="53" spans="1:18" x14ac:dyDescent="0.25">
      <c r="A53" s="4">
        <v>49</v>
      </c>
      <c r="B53" s="5">
        <f t="shared" si="2"/>
        <v>45719</v>
      </c>
      <c r="C53" s="9">
        <f t="shared" si="0"/>
        <v>45725</v>
      </c>
      <c r="D53" s="17"/>
      <c r="E53" s="20"/>
      <c r="F53" s="21"/>
      <c r="G53" s="22"/>
      <c r="H53" s="53"/>
      <c r="I53" s="54"/>
      <c r="J53" s="63">
        <f t="shared" si="1"/>
        <v>0</v>
      </c>
      <c r="L53" s="5">
        <f>BGTPP!L54</f>
        <v>0</v>
      </c>
      <c r="M53" s="5">
        <f>BGTPP!M54</f>
        <v>0</v>
      </c>
      <c r="N53" s="54"/>
      <c r="O53" s="54"/>
      <c r="P53" s="4"/>
      <c r="Q53" s="4"/>
      <c r="R53" s="4"/>
    </row>
    <row r="54" spans="1:18" x14ac:dyDescent="0.25">
      <c r="A54" s="4">
        <v>50</v>
      </c>
      <c r="B54" s="5">
        <f t="shared" si="2"/>
        <v>45726</v>
      </c>
      <c r="C54" s="9">
        <f t="shared" si="0"/>
        <v>45732</v>
      </c>
      <c r="D54" s="17"/>
      <c r="E54" s="20"/>
      <c r="F54" s="21"/>
      <c r="G54" s="22"/>
      <c r="H54" s="53"/>
      <c r="I54" s="54"/>
      <c r="J54" s="63">
        <f t="shared" si="1"/>
        <v>0</v>
      </c>
      <c r="L54" s="5">
        <f>BGTPP!L55</f>
        <v>0</v>
      </c>
      <c r="M54" s="5">
        <f>BGTPP!M55</f>
        <v>0</v>
      </c>
      <c r="N54" s="54"/>
      <c r="O54" s="54"/>
      <c r="P54" s="4"/>
      <c r="Q54" s="4"/>
      <c r="R54" s="4"/>
    </row>
    <row r="55" spans="1:18" x14ac:dyDescent="0.25">
      <c r="A55" s="4">
        <v>51</v>
      </c>
      <c r="B55" s="5">
        <f t="shared" si="2"/>
        <v>45733</v>
      </c>
      <c r="C55" s="9">
        <f t="shared" si="0"/>
        <v>45739</v>
      </c>
      <c r="D55" s="17"/>
      <c r="E55" s="20"/>
      <c r="F55" s="21"/>
      <c r="G55" s="22"/>
      <c r="H55" s="53"/>
      <c r="I55" s="54"/>
      <c r="J55" s="63">
        <f t="shared" si="1"/>
        <v>0</v>
      </c>
      <c r="L55" s="5">
        <f>BGTPP!L56</f>
        <v>0</v>
      </c>
      <c r="M55" s="5">
        <f>BGTPP!M56</f>
        <v>0</v>
      </c>
      <c r="N55" s="54"/>
      <c r="O55" s="54"/>
      <c r="P55" s="4"/>
      <c r="Q55" s="4"/>
      <c r="R55" s="4"/>
    </row>
    <row r="56" spans="1:18" x14ac:dyDescent="0.25">
      <c r="A56" s="4">
        <v>52</v>
      </c>
      <c r="B56" s="5">
        <f t="shared" si="2"/>
        <v>45740</v>
      </c>
      <c r="C56" s="9">
        <f t="shared" si="0"/>
        <v>45746</v>
      </c>
      <c r="D56" s="17"/>
      <c r="E56" s="20"/>
      <c r="F56" s="21"/>
      <c r="G56" s="22"/>
      <c r="H56" s="53"/>
      <c r="I56" s="54"/>
      <c r="J56" s="63">
        <f t="shared" si="1"/>
        <v>0</v>
      </c>
      <c r="L56" s="5">
        <f>BGTPP!L57</f>
        <v>0</v>
      </c>
      <c r="M56" s="5">
        <f>BGTPP!M57</f>
        <v>0</v>
      </c>
      <c r="N56" s="54"/>
      <c r="O56" s="54"/>
      <c r="P56" s="4"/>
      <c r="Q56" s="4"/>
      <c r="R56" s="4"/>
    </row>
    <row r="57" spans="1:18" ht="15.75" thickBot="1" x14ac:dyDescent="0.3">
      <c r="A57" s="31">
        <v>53</v>
      </c>
      <c r="B57" s="32">
        <f t="shared" si="2"/>
        <v>45747</v>
      </c>
      <c r="C57" s="33">
        <f t="shared" si="0"/>
        <v>45753</v>
      </c>
      <c r="D57" s="34"/>
      <c r="E57" s="35"/>
      <c r="F57" s="36"/>
      <c r="G57" s="37"/>
      <c r="H57" s="55"/>
      <c r="I57" s="56"/>
      <c r="J57" s="64">
        <v>0</v>
      </c>
      <c r="L57" s="5">
        <f>BGTPP!L58</f>
        <v>0</v>
      </c>
      <c r="M57" s="5">
        <f>BGTPP!M58</f>
        <v>0</v>
      </c>
      <c r="N57" s="54"/>
      <c r="O57" s="54"/>
      <c r="P57" s="4"/>
      <c r="Q57" s="4"/>
      <c r="R57" s="4"/>
    </row>
    <row r="58" spans="1:18" s="6" customFormat="1" ht="16.5" thickBot="1" x14ac:dyDescent="0.3">
      <c r="A58" s="38"/>
      <c r="B58" s="39"/>
      <c r="C58" s="40" t="s">
        <v>8</v>
      </c>
      <c r="D58" s="42"/>
      <c r="E58" s="43">
        <f>SUM(E5:E57)</f>
        <v>0</v>
      </c>
      <c r="F58" s="44">
        <f t="shared" ref="F58:J58" si="6">SUM(F5:F57)</f>
        <v>0</v>
      </c>
      <c r="G58" s="45">
        <f t="shared" si="6"/>
        <v>0</v>
      </c>
      <c r="H58" s="57">
        <f t="shared" si="6"/>
        <v>0</v>
      </c>
      <c r="I58" s="58">
        <f t="shared" si="6"/>
        <v>0</v>
      </c>
      <c r="J58" s="65">
        <f t="shared" si="6"/>
        <v>0</v>
      </c>
      <c r="L58" s="68" t="s">
        <v>0</v>
      </c>
      <c r="M58" s="68"/>
      <c r="N58" s="69">
        <f>SUM(N5:N57)</f>
        <v>0</v>
      </c>
      <c r="O58" s="69">
        <f>SUM(O5:O57)</f>
        <v>0</v>
      </c>
      <c r="P58" s="68">
        <f>SUM(P5:P57)</f>
        <v>0</v>
      </c>
      <c r="Q58" s="68">
        <f t="shared" ref="Q58" si="7">SUM(Q5:Q57)</f>
        <v>0</v>
      </c>
      <c r="R58" s="69">
        <f>+J58-Q58</f>
        <v>0</v>
      </c>
    </row>
    <row r="60" spans="1:18" x14ac:dyDescent="0.25">
      <c r="B60" s="41" t="s">
        <v>18</v>
      </c>
      <c r="H60" s="15"/>
      <c r="I60" s="59" t="s">
        <v>6</v>
      </c>
      <c r="J60" s="15">
        <f>SUMIF(J5:J57,"&gt;0")</f>
        <v>0</v>
      </c>
      <c r="K60" s="6"/>
      <c r="L60" s="47"/>
      <c r="M60" s="47"/>
      <c r="N60" s="15"/>
      <c r="O60" s="15"/>
      <c r="P60" s="47"/>
      <c r="Q60" s="46" t="s">
        <v>20</v>
      </c>
      <c r="R60" s="15">
        <f>+J60-Q58</f>
        <v>0</v>
      </c>
    </row>
    <row r="61" spans="1:18" x14ac:dyDescent="0.25">
      <c r="B61" s="41" t="s">
        <v>17</v>
      </c>
      <c r="H61" s="15"/>
      <c r="I61" s="59" t="s">
        <v>16</v>
      </c>
      <c r="J61" s="15">
        <f>SUMIF(J5:J57,"&lt;0")</f>
        <v>0</v>
      </c>
      <c r="K61" s="6"/>
      <c r="L61" s="47"/>
      <c r="M61" s="47"/>
      <c r="N61" s="15"/>
      <c r="O61" s="15"/>
      <c r="P61" s="47"/>
      <c r="Q61" s="46" t="s">
        <v>19</v>
      </c>
      <c r="R61" s="15">
        <f>+J61+P58</f>
        <v>0</v>
      </c>
    </row>
    <row r="63" spans="1:18" ht="39" customHeight="1" x14ac:dyDescent="0.25">
      <c r="M63" s="66"/>
      <c r="N63" s="66" t="s">
        <v>21</v>
      </c>
      <c r="O63" s="66" t="s">
        <v>23</v>
      </c>
      <c r="P63" s="66" t="s">
        <v>22</v>
      </c>
    </row>
    <row r="64" spans="1:18" ht="18.75" customHeight="1" x14ac:dyDescent="0.25">
      <c r="H64" s="1"/>
      <c r="I64" s="19"/>
      <c r="J64" s="19"/>
      <c r="M64" s="4"/>
      <c r="N64" s="5">
        <f>BGTPP!N65</f>
        <v>45545.542974537035</v>
      </c>
      <c r="O64" s="54">
        <f>+R60</f>
        <v>0</v>
      </c>
      <c r="P64" s="54">
        <f>+R61</f>
        <v>0</v>
      </c>
    </row>
    <row r="65" spans="5:18" x14ac:dyDescent="0.25">
      <c r="E65" s="1"/>
      <c r="F65" s="1"/>
      <c r="G65" s="1"/>
      <c r="H65" s="1"/>
      <c r="I65"/>
      <c r="J65"/>
      <c r="L65"/>
      <c r="M65"/>
      <c r="N65" s="18"/>
      <c r="O65" s="18"/>
      <c r="P65"/>
    </row>
    <row r="68" spans="5:18" ht="15.75" thickBot="1" x14ac:dyDescent="0.3"/>
    <row r="69" spans="5:18" ht="20.25" thickBot="1" x14ac:dyDescent="0.3">
      <c r="M69" s="73"/>
      <c r="N69" s="74"/>
      <c r="O69" s="74"/>
      <c r="P69" s="8" t="s">
        <v>31</v>
      </c>
      <c r="Q69" s="75"/>
      <c r="R69" s="76"/>
    </row>
    <row r="70" spans="5:18" ht="30" x14ac:dyDescent="0.25">
      <c r="M70" s="71"/>
      <c r="N70" s="72" t="s">
        <v>24</v>
      </c>
      <c r="O70" s="81" t="s">
        <v>34</v>
      </c>
      <c r="P70" s="71" t="s">
        <v>40</v>
      </c>
      <c r="Q70" s="71" t="s">
        <v>1</v>
      </c>
      <c r="R70" s="71" t="s">
        <v>27</v>
      </c>
    </row>
    <row r="71" spans="5:18" x14ac:dyDescent="0.25">
      <c r="M71" s="68" t="s">
        <v>39</v>
      </c>
      <c r="N71" s="69">
        <v>-398248</v>
      </c>
      <c r="O71" s="69">
        <v>0</v>
      </c>
      <c r="P71" s="69">
        <v>609582</v>
      </c>
      <c r="Q71" s="69">
        <v>188846</v>
      </c>
      <c r="R71" s="69">
        <f>N71+O71+P71-Q71</f>
        <v>22488</v>
      </c>
    </row>
    <row r="72" spans="5:18" x14ac:dyDescent="0.25">
      <c r="M72" s="68" t="s">
        <v>38</v>
      </c>
      <c r="N72" s="69">
        <v>0</v>
      </c>
      <c r="O72" s="69">
        <v>0</v>
      </c>
      <c r="P72" s="69">
        <v>0</v>
      </c>
      <c r="Q72" s="69">
        <v>0</v>
      </c>
      <c r="R72" s="69">
        <f>N72+O72+P72-Q72</f>
        <v>0</v>
      </c>
    </row>
    <row r="73" spans="5:18" x14ac:dyDescent="0.25">
      <c r="M73" s="68" t="s">
        <v>53</v>
      </c>
      <c r="N73" s="69">
        <v>0</v>
      </c>
      <c r="O73" s="69">
        <v>0</v>
      </c>
      <c r="P73" s="69">
        <v>0</v>
      </c>
      <c r="Q73" s="69">
        <v>0</v>
      </c>
      <c r="R73" s="69">
        <f>N73+O73+P73-Q73</f>
        <v>0</v>
      </c>
    </row>
  </sheetData>
  <conditionalFormatting sqref="L1:L6 M6 L7:M29 L30:L1048576 M30:M57 M69:M73">
    <cfRule type="containsText" dxfId="1" priority="4" operator="containsText" text="Adj">
      <formula>NOT(ISERROR(SEARCH("Adj",L1)))</formula>
    </cfRule>
  </conditionalFormatting>
  <conditionalFormatting sqref="M1:M5 M58:M68 M74:M1048576">
    <cfRule type="containsText" dxfId="0" priority="2" operator="containsText" text="Adj">
      <formula>NOT(ISERROR(SEARCH("Adj",M1)))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D5" sqref="D5"/>
    </sheetView>
  </sheetViews>
  <sheetFormatPr defaultRowHeight="15" x14ac:dyDescent="0.25"/>
  <cols>
    <col min="2" max="2" width="18.85546875" customWidth="1"/>
    <col min="3" max="3" width="19.140625" customWidth="1"/>
    <col min="4" max="4" width="19.7109375" customWidth="1"/>
    <col min="5" max="5" width="19" customWidth="1"/>
    <col min="15" max="15" width="10.7109375" bestFit="1" customWidth="1"/>
  </cols>
  <sheetData>
    <row r="1" spans="2:13" ht="15.75" thickBot="1" x14ac:dyDescent="0.3"/>
    <row r="2" spans="2:13" ht="29.25" thickBot="1" x14ac:dyDescent="0.5">
      <c r="B2" s="118" t="s">
        <v>101</v>
      </c>
      <c r="C2" s="119"/>
      <c r="D2" s="119"/>
      <c r="E2" s="120"/>
    </row>
    <row r="3" spans="2:13" ht="30" x14ac:dyDescent="0.25">
      <c r="B3" s="82" t="s">
        <v>56</v>
      </c>
      <c r="C3" s="83"/>
      <c r="D3" s="83"/>
      <c r="E3" s="84"/>
    </row>
    <row r="4" spans="2:13" ht="30" x14ac:dyDescent="0.25">
      <c r="B4" s="85">
        <f>BGTPP!N65</f>
        <v>45545.542974537035</v>
      </c>
      <c r="C4" s="66" t="s">
        <v>36</v>
      </c>
      <c r="D4" s="66" t="s">
        <v>23</v>
      </c>
      <c r="E4" s="86" t="s">
        <v>22</v>
      </c>
    </row>
    <row r="5" spans="2:13" x14ac:dyDescent="0.25">
      <c r="B5" s="87"/>
      <c r="C5" s="66" t="s">
        <v>9</v>
      </c>
      <c r="D5" s="54">
        <f>BGTPP!O65</f>
        <v>0</v>
      </c>
      <c r="E5" s="63">
        <f>-BGTPP!P65</f>
        <v>0</v>
      </c>
      <c r="M5" s="18"/>
    </row>
    <row r="6" spans="2:13" x14ac:dyDescent="0.25">
      <c r="B6" s="87"/>
      <c r="C6" s="66" t="s">
        <v>37</v>
      </c>
      <c r="D6" s="54">
        <f>LOKTAK!O64</f>
        <v>0</v>
      </c>
      <c r="E6" s="63">
        <f>-LOKTAK!P64</f>
        <v>0</v>
      </c>
    </row>
    <row r="7" spans="2:13" ht="15.75" thickBot="1" x14ac:dyDescent="0.3">
      <c r="B7" s="88"/>
      <c r="C7" s="89" t="s">
        <v>0</v>
      </c>
      <c r="D7" s="90">
        <f>SUM(D5:D6)</f>
        <v>0</v>
      </c>
      <c r="E7" s="91">
        <f>SUM(E5:E6)</f>
        <v>0</v>
      </c>
    </row>
    <row r="8" spans="2:13" x14ac:dyDescent="0.25">
      <c r="B8" s="98"/>
      <c r="C8" s="99"/>
      <c r="D8" s="100"/>
      <c r="E8" s="100"/>
    </row>
    <row r="9" spans="2:13" x14ac:dyDescent="0.25">
      <c r="G9" s="18"/>
      <c r="J9" s="18"/>
    </row>
    <row r="11" spans="2:13" x14ac:dyDescent="0.25">
      <c r="D11" s="18"/>
    </row>
    <row r="12" spans="2:13" x14ac:dyDescent="0.25">
      <c r="D12" s="18"/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BGTPP</vt:lpstr>
      <vt:lpstr>LOKTAK</vt:lpstr>
      <vt:lpstr>AGC_SRAS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pinki</dc:creator>
  <cp:lastModifiedBy>Sumit Kumar</cp:lastModifiedBy>
  <cp:lastPrinted>2019-01-23T08:02:30Z</cp:lastPrinted>
  <dcterms:created xsi:type="dcterms:W3CDTF">2013-07-10T01:58:51Z</dcterms:created>
  <dcterms:modified xsi:type="dcterms:W3CDTF">2024-09-10T10:47:26Z</dcterms:modified>
</cp:coreProperties>
</file>